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917" firstSheet="1" activeTab="5"/>
  </bookViews>
  <sheets>
    <sheet name="Estado de Situación Financiera" sheetId="1" r:id="rId1"/>
    <sheet name="Estado de Actividades" sheetId="2" r:id="rId2"/>
    <sheet name="Edo de Variaciones patrimon " sheetId="3" r:id="rId3"/>
    <sheet name=" Estado de cambios original" sheetId="4" r:id="rId4"/>
    <sheet name="flujo de efectivo" sheetId="5" r:id="rId5"/>
    <sheet name="Estado del activo" sheetId="6" r:id="rId6"/>
    <sheet name="Estado Analitico deuda" sheetId="7" r:id="rId7"/>
  </sheets>
  <externalReferences>
    <externalReference r:id="rId10"/>
  </externalReferences>
  <definedNames>
    <definedName name="_xlnm.Print_Area" localSheetId="3">' Estado de cambios original'!$A$2:$D$77</definedName>
    <definedName name="_xlnm.Print_Area" localSheetId="2">'Edo de Variaciones patrimon '!$A$1:$F$54</definedName>
    <definedName name="_xlnm.Print_Area" localSheetId="6">'Estado Analitico deuda'!$A$1:$F$48</definedName>
    <definedName name="_xlnm.Print_Area" localSheetId="0">'Estado de Situación Financiera'!$A$1:$I$64</definedName>
    <definedName name="_xlnm.Print_Area" localSheetId="5">'Estado del activo'!$A$1:$G$35</definedName>
    <definedName name="_xlnm.Print_Area" localSheetId="4">'flujo de efectivo'!$A$1:$C$73</definedName>
    <definedName name="FMICA">39821.392662037</definedName>
    <definedName name="Ing">"V2010-03-31"</definedName>
    <definedName name="NvsASD">"V2012-02-29"</definedName>
    <definedName name="NvsAutoDrillOk">"VY"</definedName>
    <definedName name="NvsElapsedTime">0.00122685184760485</definedName>
    <definedName name="NvsEndTime">40996.5171759259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"VSATMX"</definedName>
    <definedName name="NvsPanelEffdt">"V1901-01-01"</definedName>
    <definedName name="NvsPanelSetid">"VSATMX"</definedName>
    <definedName name="NvsReqBU">"VSATMX"</definedName>
    <definedName name="NvsReqBUOnly">"VY"</definedName>
    <definedName name="NvsTransLed">"VN"</definedName>
    <definedName name="NvsTreeASD">"V2012-02-29"</definedName>
    <definedName name="NvsValTbl.ACCOUNT">"GL_ACCOUNT_TBL"</definedName>
    <definedName name="t">"V2008-11-30"</definedName>
    <definedName name="uno">40764.4694444444</definedName>
  </definedNames>
  <calcPr fullCalcOnLoad="1"/>
</workbook>
</file>

<file path=xl/sharedStrings.xml><?xml version="1.0" encoding="utf-8"?>
<sst xmlns="http://schemas.openxmlformats.org/spreadsheetml/2006/main" count="342" uniqueCount="236">
  <si>
    <t>Servicio de Administración Tributaria</t>
  </si>
  <si>
    <t>Estado de Actividades</t>
  </si>
  <si>
    <t>Del 1 de enero de 2019 al 31 de diciembre de 2019</t>
  </si>
  <si>
    <t>INGRESOS Y OTROS BENEFICIOS</t>
  </si>
  <si>
    <t>Ingresos de la Gestión: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</si>
  <si>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</si>
  <si>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</si>
  <si>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</si>
  <si>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</si>
  <si>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</si>
  <si>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</si>
  <si>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</si>
  <si>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</si>
  <si>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</si>
  <si>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</si>
  <si>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</si>
  <si>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</si>
  <si>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</si>
  <si>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</si>
  <si>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</si>
  <si>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</si>
  <si>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</si>
  <si>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</si>
  <si>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</si>
  <si>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</si>
  <si>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</si>
  <si>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</si>
  <si>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</si>
  <si>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</si>
  <si>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</si>
  <si>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</si>
  <si>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</si>
  <si>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</si>
  <si>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</si>
  <si>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</si>
  <si>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</si>
  <si>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</si>
  <si>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</si>
  <si>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</si>
  <si>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</si>
  <si>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</si>
  <si>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</si>
  <si>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</si>
  <si>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</si>
  <si>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</si>
  <si>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</si>
  <si>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</si>
  <si>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</si>
  <si>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</si>
  <si>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</si>
  <si>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</si>
  <si>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</si>
  <si>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</si>
  <si>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</si>
  <si>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</si>
  <si>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</si>
  <si>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</si>
  <si>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Estado de Situación Financiera</t>
  </si>
  <si>
    <t>Al 31 de diciembre de 2019 y 2018</t>
  </si>
  <si>
    <t>ANEXO 1</t>
  </si>
  <si>
    <t>ACTIVO</t>
  </si>
  <si>
    <t>PASIVO</t>
  </si>
  <si>
    <t>Activo Circulante</t>
  </si>
  <si>
    <t>Pasivo Circulante</t>
  </si>
  <si>
    <r>
      <t xml:space="preserve">Efectivo y Equivalentes </t>
    </r>
    <r>
      <rPr>
        <b/>
        <sz val="9"/>
        <color indexed="8"/>
        <rFont val="Calibri"/>
        <family val="2"/>
      </rPr>
      <t>(Nota 1)</t>
    </r>
  </si>
  <si>
    <r>
      <t xml:space="preserve">Cuentas por Pagar a Corto Plazo </t>
    </r>
    <r>
      <rPr>
        <b/>
        <sz val="9"/>
        <color indexed="8"/>
        <rFont val="Calibri"/>
        <family val="2"/>
      </rPr>
      <t>(Nota 6)</t>
    </r>
  </si>
  <si>
    <r>
      <t xml:space="preserve">Derechos a Recibir Efectivo o Equivalentes </t>
    </r>
    <r>
      <rPr>
        <b/>
        <sz val="9"/>
        <color indexed="8"/>
        <rFont val="Calibri"/>
        <family val="2"/>
      </rPr>
      <t>(Nota 2)</t>
    </r>
  </si>
  <si>
    <t>Impuestos y Derechos por Pagar</t>
  </si>
  <si>
    <t>Derechos a Recibir Bienes o Servicios</t>
  </si>
  <si>
    <t>Porción a Corto Plazo de la Deuda Pública a Largo Plazo</t>
  </si>
  <si>
    <t>Inventarios</t>
  </si>
  <si>
    <t>Títulos y Valores a Corto Plazo</t>
  </si>
  <si>
    <r>
      <t xml:space="preserve">Almacenes </t>
    </r>
    <r>
      <rPr>
        <b/>
        <sz val="9"/>
        <color indexed="8"/>
        <rFont val="Calibri"/>
        <family val="2"/>
      </rPr>
      <t>(Nota 3)</t>
    </r>
  </si>
  <si>
    <t>Pasivos Diferidos a Corto Plazo</t>
  </si>
  <si>
    <t>Estimación por Pérdida o Deterioro de Activos Circulantes</t>
  </si>
  <si>
    <t>Fondos y Bienes de Terceros en Garantía y/o Administración a Corto Plazo</t>
  </si>
  <si>
    <r>
      <t xml:space="preserve">Otros Activos Circulantes </t>
    </r>
    <r>
      <rPr>
        <b/>
        <sz val="9"/>
        <color indexed="8"/>
        <rFont val="Calibri"/>
        <family val="2"/>
      </rPr>
      <t>(Nota 4)</t>
    </r>
  </si>
  <si>
    <t>Provisiones a Corto Plazo</t>
  </si>
  <si>
    <t>Otros Pasivos a Corto Plazo</t>
  </si>
  <si>
    <t>Total de Activos Circulantes</t>
  </si>
  <si>
    <t>Total de Pasivos Circulantes</t>
  </si>
  <si>
    <t>Activo No Circulante (Nota 5)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</si>
  <si>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</si>
  <si>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</si>
  <si>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</si>
  <si>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</si>
  <si>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</si>
  <si>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</si>
  <si>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</si>
  <si>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</si>
  <si>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</si>
  <si>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</si>
  <si>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</si>
  <si>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</si>
  <si>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</si>
  <si>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</si>
  <si>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</si>
  <si>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</si>
  <si>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</si>
  <si>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</si>
  <si>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</si>
  <si>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HACIENDA PÚBLICA / PATRIMONIO</t>
  </si>
  <si>
    <t>Hacienda Pública / Patrimonio Contribuido</t>
  </si>
  <si>
    <t>Donaciones de Capital</t>
  </si>
  <si>
    <t>Actualización de la Hacienda Pública / Patrimonio</t>
  </si>
  <si>
    <t>Hacienda Pública / 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</si>
  <si>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</si>
  <si>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</si>
  <si>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</si>
  <si>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</si>
  <si>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</si>
  <si>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</si>
  <si>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</si>
  <si>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Total Hacienda Pública / Patrimonio</t>
  </si>
  <si>
    <t>Total del Activo</t>
  </si>
  <si>
    <t>Total del Pasivo y Hacienda Pública / Patrimonio</t>
  </si>
  <si>
    <t>1/ Las Notas adjuntas son parte integrante de los Estados Financieros</t>
  </si>
  <si>
    <t>3/ Bajo protesta de decir verdad declaramos que los Estados Financieros y sus notas, son razonablemente correctos y son responsabilidad del emisor</t>
  </si>
  <si>
    <t>Estado Analítico del Activo</t>
  </si>
  <si>
    <t>Del 01 de enero de 2019 al 31 de diciembre de 2019</t>
  </si>
  <si>
    <t>Concepto</t>
  </si>
  <si>
    <t>Saldo Inicial
 1</t>
  </si>
  <si>
    <t>Cargos del 
Periodo 2</t>
  </si>
  <si>
    <t>Abonos del
 Periodo 3</t>
  </si>
  <si>
    <t>Saldo Final 
4(1+2-3)</t>
  </si>
  <si>
    <t>Variación del Periodo 
(4-1)</t>
  </si>
  <si>
    <t>Efectivo y Equivalentes</t>
  </si>
  <si>
    <t>Derechos a Recibir Efectivo o Equivalentes</t>
  </si>
  <si>
    <t>Almacenes</t>
  </si>
  <si>
    <t>Otros Activos Circulantes</t>
  </si>
  <si>
    <t>Activo No Circulante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</si>
  <si>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</si>
  <si>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</si>
  <si>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</si>
  <si>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</si>
  <si>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</si>
  <si>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</si>
  <si>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</si>
  <si>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</si>
  <si>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</si>
  <si>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</si>
  <si>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</si>
  <si>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</si>
  <si>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</si>
  <si>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</si>
  <si>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</si>
  <si>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</si>
  <si>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</si>
  <si>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Largo Plazo</t>
  </si>
  <si>
    <t>Otros Pasivos</t>
  </si>
  <si>
    <t>Total Deuda y Otros Pasivos</t>
  </si>
  <si>
    <t>Estado de Variación en la Hacienda Pública</t>
  </si>
  <si>
    <t>Del 1 de Enero de 2019 al 31 de Diciembre de 2019</t>
  </si>
  <si>
    <t>Hacienda Pública / Patrimonio Generado de Ejercicios Anteriores</t>
  </si>
  <si>
    <t>Hacienda Pública / Patrimonio Generado del Ejercicio</t>
  </si>
  <si>
    <t>Total</t>
  </si>
  <si>
    <t>Hacienda Pública / Patrimonio Neto Final de 2018</t>
  </si>
  <si>
    <t>Cambios en la Hacienda Pública / Patrimonio Contribuido Neto de 2019</t>
  </si>
  <si>
    <t xml:space="preserve">     Aportaciones</t>
  </si>
  <si>
    <t xml:space="preserve">     Decremento Neto del Patrimonio por altas y bajas de activo fijo</t>
  </si>
  <si>
    <t xml:space="preserve">     Decremento Neto del Patrimonio por consumo de almacenes y comprabación de deudores diversos</t>
  </si>
  <si>
    <t>Variaciones de la Hacienda Pública / Patrimonio Generado Neto de 2019</t>
  </si>
  <si>
    <t xml:space="preserve">     Resultados del Ejercicio (Ahorro / Desahorro)</t>
  </si>
  <si>
    <t xml:space="preserve">     Resultados de Ejercicios Anteriores</t>
  </si>
  <si>
    <t xml:space="preserve">     Revalúos</t>
  </si>
  <si>
    <t xml:space="preserve">     Reservas</t>
  </si>
  <si>
    <t xml:space="preserve">     Rectificaciones de Resultados de Ejercicios Anteriores</t>
  </si>
  <si>
    <t>Cambios en el Exceso o Insuficiencia en la Actualización de la Hacienda Pública / Patrimonio Neto de 2019</t>
  </si>
  <si>
    <t xml:space="preserve">     Resultado por Posición Monetaria</t>
  </si>
  <si>
    <t xml:space="preserve">     Resultado por Tenencia de Activos no Monetarios</t>
  </si>
  <si>
    <t>Hacienda Pública / Patrimonio Neto Final de 2019</t>
  </si>
  <si>
    <t>Estado de Flujos de Efectivo</t>
  </si>
  <si>
    <t>Del 1 de enero al 31 de diciembre de 2019 y 2018</t>
  </si>
  <si>
    <t>Flujos de Efectivo de las Actividades de Operación</t>
  </si>
  <si>
    <t xml:space="preserve">     Origen</t>
  </si>
  <si>
    <t xml:space="preserve">         Impuestos</t>
  </si>
  <si>
    <t xml:space="preserve">        Cuotas y Aportaciones de Seguridad Social</t>
  </si>
  <si>
    <t xml:space="preserve">        Contribuciones de mejoras</t>
  </si>
  <si>
    <t xml:space="preserve">        Derechos</t>
  </si>
  <si>
    <t xml:space="preserve">        Productos de Tipo Corriente</t>
  </si>
  <si>
    <t xml:space="preserve">        Aprovechamientos de Tipo Corriente</t>
  </si>
  <si>
    <t xml:space="preserve">        Ingresos por Venta de Bienes y Servicios</t>
  </si>
  <si>
    <t xml:space="preserve">       Ingresos no Comprendidos en las Fracciones de la Ley de Ingresos Causados en Ejercicios Anteriores</t>
  </si>
  <si>
    <t xml:space="preserve">        Pendientes de Liquidación o Pago</t>
  </si>
  <si>
    <t xml:space="preserve">        Participaciones y Aportaciones</t>
  </si>
  <si>
    <t xml:space="preserve">        Transferencias, Asignaciones y Subsidios y Otras Ayudas</t>
  </si>
  <si>
    <t xml:space="preserve">        Otros Origenes de Operación</t>
  </si>
  <si>
    <t xml:space="preserve">     Aplicación</t>
  </si>
  <si>
    <t xml:space="preserve">        Servicios Personales</t>
  </si>
  <si>
    <t xml:space="preserve">        Materiales y Suministros</t>
  </si>
  <si>
    <t xml:space="preserve">        Servicios Generales</t>
  </si>
  <si>
    <t xml:space="preserve">        Transferencias internas y Asignaciones al Sector Público</t>
  </si>
  <si>
    <t xml:space="preserve">        Transferencias al resto del Sector Público</t>
  </si>
  <si>
    <t xml:space="preserve">        Subsidios y Subvenciones</t>
  </si>
  <si>
    <t xml:space="preserve">        Ayudas Sociales</t>
  </si>
  <si>
    <t xml:space="preserve">        Pensiones y Jubilaciones</t>
  </si>
  <si>
    <t xml:space="preserve">        Transferencias a Fideicomisos, Mandatos y Contratos Análogos</t>
  </si>
  <si>
    <t xml:space="preserve">        Transferencias a la Seguridad Social</t>
  </si>
  <si>
    <t xml:space="preserve">        Donativos</t>
  </si>
  <si>
    <t xml:space="preserve">        Transferencias al Exterior</t>
  </si>
  <si>
    <t xml:space="preserve">        Participaciones</t>
  </si>
  <si>
    <t xml:space="preserve">        Aportaciones</t>
  </si>
  <si>
    <t xml:space="preserve">        Convenios</t>
  </si>
  <si>
    <t xml:space="preserve">        Otras Aplicaciones en Operación</t>
  </si>
  <si>
    <t>Flujos Netos de Efectivo por Actividad de Operación</t>
  </si>
  <si>
    <t>Flujos de Efectivo de las Actividades de Inversión</t>
  </si>
  <si>
    <t xml:space="preserve">        Bienes Inmuebles, Infraestructura y Construcciones en Proceso</t>
  </si>
  <si>
    <t xml:space="preserve">        Bienes Muebles</t>
  </si>
  <si>
    <t xml:space="preserve">        Otros Origenes de Inversión</t>
  </si>
  <si>
    <t xml:space="preserve">        Otras Aplicaciones de Inversión</t>
  </si>
  <si>
    <t>Flujos Netos de Efectivo por Actividad de Inversión</t>
  </si>
  <si>
    <t>Flujo de Efectivo de las Actividades de Financiamiento</t>
  </si>
  <si>
    <t xml:space="preserve">        Endeudamiento Neto</t>
  </si>
  <si>
    <t xml:space="preserve">        Interno</t>
  </si>
  <si>
    <t xml:space="preserve">        Externo</t>
  </si>
  <si>
    <t xml:space="preserve">        Otros Origenes de Financiamiento</t>
  </si>
  <si>
    <t xml:space="preserve">        Servicios de la Deuda</t>
  </si>
  <si>
    <t xml:space="preserve">        Otros Aplicaciones de Financiamiento</t>
  </si>
  <si>
    <t>Flujos Netos de Efectivo por Actividades de Financiamiento</t>
  </si>
  <si>
    <t>Incremento / Disminución Neta en el Efectivo y Equivalentes al Efectivo</t>
  </si>
  <si>
    <t>Efectivo y Equivalentes al Efectivo al Inicio del Ejercicio</t>
  </si>
  <si>
    <t>Efectivo y Equivalentes al Efectivo al Final del Ejercicio</t>
  </si>
  <si>
    <t>origen</t>
  </si>
  <si>
    <t>aplicación</t>
  </si>
  <si>
    <t>Cuentas por Pagar a Corto Plazo</t>
  </si>
  <si>
    <t>Documentos por Pagar a Corto Plazo</t>
  </si>
  <si>
    <t xml:space="preserve">                                                                                                                             </t>
  </si>
  <si>
    <t>Estado de Cambios en la Situación Financiera</t>
  </si>
  <si>
    <t>Del 1° de enero al 31 de diciembre de 2019 y 2018</t>
  </si>
  <si>
    <t>2/ Ciudad de México a 21 de febrero de 2020</t>
  </si>
  <si>
    <t>quitar decimales (yo los elimine)</t>
  </si>
  <si>
    <t>es recomendable poner numeracion a los estados y a las notas, se iniciara desde la pag.  4 (que es este estado)</t>
  </si>
  <si>
    <t>Hacienda Pública/ Patrimonio  Neto Final de 2017</t>
  </si>
  <si>
    <t>Cambios en la Hacienda Pública / Patrimonio Contribuido Neto de 2018</t>
  </si>
  <si>
    <t xml:space="preserve">     Decremento Neto del Patrimonio por consumo de almacenes y comprobación de deudores diversos</t>
  </si>
  <si>
    <t>Variaciones de la Hacienda Pública / Patrimonio Generado Neto de 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</si>
</sst>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[$$-80A]#,##0;\-[$$-80A]#,##0"/>
    <numFmt numFmtId="167" formatCode="dd/mm/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10"/>
      <name val="Arial Unicode MS"/>
      <family val="2"/>
    </font>
    <font>
      <sz val="10"/>
      <name val="Arial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name val="Calibri"/>
      <family val="2"/>
    </font>
    <font>
      <b/>
      <u val="single"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u val="single"/>
      <sz val="9"/>
      <color theme="1"/>
      <name val="Calibri"/>
      <family val="2"/>
    </font>
    <font>
      <b/>
      <i/>
      <sz val="9"/>
      <color theme="1"/>
      <name val="Calibri"/>
      <family val="2"/>
    </font>
    <font>
      <i/>
      <sz val="9"/>
      <color theme="1"/>
      <name val="Calibri"/>
      <family val="2"/>
    </font>
    <font>
      <b/>
      <u val="single"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86">
    <xf numFmtId="0" fontId="0" fillId="0" borderId="0" xfId="0" applyFont="1" applyAlignment="1">
      <alignment/>
    </xf>
    <xf numFmtId="0" fontId="0" fillId="0" borderId="0" xfId="54">
      <alignment/>
      <protection/>
    </xf>
    <xf numFmtId="0" fontId="48" fillId="0" borderId="10" xfId="54" applyFont="1" applyBorder="1">
      <alignment/>
      <protection/>
    </xf>
    <xf numFmtId="0" fontId="48" fillId="0" borderId="11" xfId="54" applyFont="1" applyBorder="1">
      <alignment/>
      <protection/>
    </xf>
    <xf numFmtId="164" fontId="48" fillId="0" borderId="11" xfId="54" applyNumberFormat="1" applyFont="1" applyBorder="1">
      <alignment/>
      <protection/>
    </xf>
    <xf numFmtId="164" fontId="48" fillId="33" borderId="12" xfId="54" applyNumberFormat="1" applyFont="1" applyFill="1" applyBorder="1">
      <alignment/>
      <protection/>
    </xf>
    <xf numFmtId="0" fontId="49" fillId="0" borderId="13" xfId="54" applyFont="1" applyBorder="1">
      <alignment/>
      <protection/>
    </xf>
    <xf numFmtId="0" fontId="49" fillId="0" borderId="0" xfId="54" applyFont="1" applyBorder="1">
      <alignment/>
      <protection/>
    </xf>
    <xf numFmtId="17" fontId="50" fillId="0" borderId="0" xfId="54" applyNumberFormat="1" applyFont="1" applyBorder="1" applyAlignment="1">
      <alignment horizontal="center"/>
      <protection/>
    </xf>
    <xf numFmtId="17" fontId="50" fillId="33" borderId="14" xfId="54" applyNumberFormat="1" applyFont="1" applyFill="1" applyBorder="1" applyAlignment="1">
      <alignment horizontal="center"/>
      <protection/>
    </xf>
    <xf numFmtId="0" fontId="48" fillId="0" borderId="13" xfId="54" applyFont="1" applyBorder="1">
      <alignment/>
      <protection/>
    </xf>
    <xf numFmtId="0" fontId="48" fillId="0" borderId="0" xfId="54" applyFont="1" applyBorder="1">
      <alignment/>
      <protection/>
    </xf>
    <xf numFmtId="164" fontId="48" fillId="0" borderId="0" xfId="50" applyNumberFormat="1" applyFont="1" applyBorder="1" applyAlignment="1">
      <alignment/>
    </xf>
    <xf numFmtId="164" fontId="48" fillId="33" borderId="14" xfId="50" applyNumberFormat="1" applyFont="1" applyFill="1" applyBorder="1" applyAlignment="1">
      <alignment/>
    </xf>
    <xf numFmtId="164" fontId="49" fillId="0" borderId="0" xfId="50" applyNumberFormat="1" applyFont="1" applyBorder="1" applyAlignment="1">
      <alignment/>
    </xf>
    <xf numFmtId="164" fontId="49" fillId="0" borderId="14" xfId="49" applyNumberFormat="1" applyFont="1" applyBorder="1" applyAlignment="1">
      <alignment/>
    </xf>
    <xf numFmtId="164" fontId="48" fillId="0" borderId="14" xfId="49" applyNumberFormat="1" applyFont="1" applyBorder="1" applyAlignment="1">
      <alignment/>
    </xf>
    <xf numFmtId="0" fontId="48" fillId="0" borderId="0" xfId="54" applyFont="1" applyBorder="1" applyAlignment="1">
      <alignment vertical="justify"/>
      <protection/>
    </xf>
    <xf numFmtId="164" fontId="48" fillId="0" borderId="14" xfId="49" applyNumberFormat="1" applyFont="1" applyBorder="1" applyAlignment="1">
      <alignment vertical="center"/>
    </xf>
    <xf numFmtId="164" fontId="48" fillId="33" borderId="0" xfId="50" applyNumberFormat="1" applyFont="1" applyFill="1" applyBorder="1" applyAlignment="1">
      <alignment/>
    </xf>
    <xf numFmtId="43" fontId="0" fillId="0" borderId="0" xfId="54" applyNumberFormat="1">
      <alignment/>
      <protection/>
    </xf>
    <xf numFmtId="0" fontId="51" fillId="0" borderId="13" xfId="54" applyFont="1" applyBorder="1">
      <alignment/>
      <protection/>
    </xf>
    <xf numFmtId="0" fontId="52" fillId="0" borderId="0" xfId="54" applyFont="1" applyBorder="1">
      <alignment/>
      <protection/>
    </xf>
    <xf numFmtId="164" fontId="49" fillId="33" borderId="0" xfId="50" applyNumberFormat="1" applyFont="1" applyFill="1" applyBorder="1" applyAlignment="1">
      <alignment/>
    </xf>
    <xf numFmtId="164" fontId="0" fillId="0" borderId="0" xfId="49" applyNumberFormat="1" applyFont="1" applyAlignment="1">
      <alignment/>
    </xf>
    <xf numFmtId="0" fontId="0" fillId="0" borderId="0" xfId="54" applyBorder="1">
      <alignment/>
      <protection/>
    </xf>
    <xf numFmtId="0" fontId="0" fillId="0" borderId="13" xfId="54" applyBorder="1">
      <alignment/>
      <protection/>
    </xf>
    <xf numFmtId="0" fontId="48" fillId="0" borderId="0" xfId="54" applyFont="1" applyFill="1" applyBorder="1">
      <alignment/>
      <protection/>
    </xf>
    <xf numFmtId="0" fontId="0" fillId="0" borderId="15" xfId="54" applyBorder="1">
      <alignment/>
      <protection/>
    </xf>
    <xf numFmtId="0" fontId="0" fillId="0" borderId="16" xfId="54" applyBorder="1">
      <alignment/>
      <protection/>
    </xf>
    <xf numFmtId="164" fontId="0" fillId="0" borderId="16" xfId="54" applyNumberFormat="1" applyBorder="1">
      <alignment/>
      <protection/>
    </xf>
    <xf numFmtId="164" fontId="0" fillId="33" borderId="17" xfId="54" applyNumberFormat="1" applyFill="1" applyBorder="1">
      <alignment/>
      <protection/>
    </xf>
    <xf numFmtId="164" fontId="0" fillId="0" borderId="0" xfId="54" applyNumberFormat="1">
      <alignment/>
      <protection/>
    </xf>
    <xf numFmtId="164" fontId="0" fillId="33" borderId="0" xfId="54" applyNumberFormat="1" applyFill="1">
      <alignment/>
      <protection/>
    </xf>
    <xf numFmtId="0" fontId="48" fillId="0" borderId="0" xfId="54" applyFont="1">
      <alignment/>
      <protection/>
    </xf>
    <xf numFmtId="0" fontId="48" fillId="33" borderId="0" xfId="54" applyFont="1" applyFill="1" applyBorder="1">
      <alignment/>
      <protection/>
    </xf>
    <xf numFmtId="0" fontId="49" fillId="33" borderId="14" xfId="54" applyFont="1" applyFill="1" applyBorder="1" applyAlignment="1">
      <alignment horizontal="center"/>
      <protection/>
    </xf>
    <xf numFmtId="17" fontId="50" fillId="33" borderId="0" xfId="54" applyNumberFormat="1" applyFont="1" applyFill="1" applyBorder="1" applyAlignment="1">
      <alignment horizontal="center"/>
      <protection/>
    </xf>
    <xf numFmtId="0" fontId="49" fillId="0" borderId="0" xfId="54" applyFont="1">
      <alignment/>
      <protection/>
    </xf>
    <xf numFmtId="165" fontId="48" fillId="0" borderId="0" xfId="50" applyFont="1" applyBorder="1" applyAlignment="1">
      <alignment/>
    </xf>
    <xf numFmtId="165" fontId="48" fillId="33" borderId="0" xfId="50" applyFont="1" applyFill="1" applyBorder="1" applyAlignment="1">
      <alignment/>
    </xf>
    <xf numFmtId="165" fontId="48" fillId="33" borderId="14" xfId="50" applyFont="1" applyFill="1" applyBorder="1" applyAlignment="1">
      <alignment/>
    </xf>
    <xf numFmtId="165" fontId="49" fillId="33" borderId="0" xfId="50" applyFont="1" applyFill="1" applyBorder="1" applyAlignment="1">
      <alignment/>
    </xf>
    <xf numFmtId="165" fontId="49" fillId="33" borderId="14" xfId="50" applyFont="1" applyFill="1" applyBorder="1" applyAlignment="1">
      <alignment/>
    </xf>
    <xf numFmtId="164" fontId="48" fillId="33" borderId="0" xfId="49" applyNumberFormat="1" applyFont="1" applyFill="1" applyBorder="1" applyAlignment="1">
      <alignment/>
    </xf>
    <xf numFmtId="164" fontId="48" fillId="33" borderId="14" xfId="49" applyNumberFormat="1" applyFont="1" applyFill="1" applyBorder="1" applyAlignment="1">
      <alignment/>
    </xf>
    <xf numFmtId="164" fontId="48" fillId="33" borderId="16" xfId="49" applyNumberFormat="1" applyFont="1" applyFill="1" applyBorder="1" applyAlignment="1">
      <alignment/>
    </xf>
    <xf numFmtId="164" fontId="48" fillId="33" borderId="16" xfId="50" applyNumberFormat="1" applyFont="1" applyFill="1" applyBorder="1" applyAlignment="1">
      <alignment/>
    </xf>
    <xf numFmtId="164" fontId="48" fillId="33" borderId="17" xfId="49" applyNumberFormat="1" applyFont="1" applyFill="1" applyBorder="1" applyAlignment="1">
      <alignment/>
    </xf>
    <xf numFmtId="164" fontId="48" fillId="0" borderId="0" xfId="49" applyNumberFormat="1" applyFont="1" applyBorder="1" applyAlignment="1">
      <alignment/>
    </xf>
    <xf numFmtId="43" fontId="48" fillId="0" borderId="0" xfId="49" applyFont="1" applyBorder="1" applyAlignment="1">
      <alignment/>
    </xf>
    <xf numFmtId="164" fontId="49" fillId="33" borderId="0" xfId="49" applyNumberFormat="1" applyFont="1" applyFill="1" applyBorder="1" applyAlignment="1">
      <alignment/>
    </xf>
    <xf numFmtId="43" fontId="49" fillId="0" borderId="0" xfId="49" applyFont="1" applyBorder="1" applyAlignment="1">
      <alignment/>
    </xf>
    <xf numFmtId="43" fontId="49" fillId="33" borderId="14" xfId="49" applyFont="1" applyFill="1" applyBorder="1" applyAlignment="1">
      <alignment/>
    </xf>
    <xf numFmtId="43" fontId="48" fillId="0" borderId="14" xfId="49" applyFont="1" applyBorder="1" applyAlignment="1">
      <alignment/>
    </xf>
    <xf numFmtId="43" fontId="48" fillId="33" borderId="0" xfId="49" applyFont="1" applyFill="1" applyBorder="1" applyAlignment="1">
      <alignment/>
    </xf>
    <xf numFmtId="43" fontId="48" fillId="0" borderId="16" xfId="49" applyFont="1" applyBorder="1" applyAlignment="1">
      <alignment/>
    </xf>
    <xf numFmtId="43" fontId="48" fillId="33" borderId="14" xfId="49" applyFont="1" applyFill="1" applyBorder="1" applyAlignment="1">
      <alignment/>
    </xf>
    <xf numFmtId="0" fontId="51" fillId="0" borderId="0" xfId="54" applyFont="1" applyBorder="1">
      <alignment/>
      <protection/>
    </xf>
    <xf numFmtId="164" fontId="49" fillId="33" borderId="14" xfId="49" applyNumberFormat="1" applyFont="1" applyFill="1" applyBorder="1" applyAlignment="1">
      <alignment/>
    </xf>
    <xf numFmtId="164" fontId="48" fillId="0" borderId="0" xfId="54" applyNumberFormat="1" applyFont="1" applyBorder="1">
      <alignment/>
      <protection/>
    </xf>
    <xf numFmtId="164" fontId="48" fillId="33" borderId="0" xfId="54" applyNumberFormat="1" applyFont="1" applyFill="1" applyBorder="1">
      <alignment/>
      <protection/>
    </xf>
    <xf numFmtId="164" fontId="48" fillId="0" borderId="0" xfId="50" applyNumberFormat="1" applyFont="1" applyFill="1" applyBorder="1" applyAlignment="1">
      <alignment/>
    </xf>
    <xf numFmtId="166" fontId="49" fillId="0" borderId="18" xfId="49" applyNumberFormat="1" applyFont="1" applyBorder="1" applyAlignment="1">
      <alignment/>
    </xf>
    <xf numFmtId="166" fontId="49" fillId="0" borderId="19" xfId="49" applyNumberFormat="1" applyFont="1" applyBorder="1" applyAlignment="1">
      <alignment/>
    </xf>
    <xf numFmtId="0" fontId="48" fillId="0" borderId="15" xfId="54" applyFont="1" applyBorder="1">
      <alignment/>
      <protection/>
    </xf>
    <xf numFmtId="0" fontId="48" fillId="0" borderId="16" xfId="54" applyFont="1" applyBorder="1">
      <alignment/>
      <protection/>
    </xf>
    <xf numFmtId="0" fontId="48" fillId="33" borderId="16" xfId="54" applyFont="1" applyFill="1" applyBorder="1">
      <alignment/>
      <protection/>
    </xf>
    <xf numFmtId="165" fontId="48" fillId="33" borderId="16" xfId="50" applyFont="1" applyFill="1" applyBorder="1" applyAlignment="1">
      <alignment/>
    </xf>
    <xf numFmtId="164" fontId="48" fillId="33" borderId="17" xfId="50" applyNumberFormat="1" applyFont="1" applyFill="1" applyBorder="1" applyAlignment="1">
      <alignment/>
    </xf>
    <xf numFmtId="0" fontId="48" fillId="33" borderId="0" xfId="54" applyFont="1" applyFill="1">
      <alignment/>
      <protection/>
    </xf>
    <xf numFmtId="165" fontId="48" fillId="33" borderId="0" xfId="50" applyFont="1" applyFill="1" applyAlignment="1">
      <alignment/>
    </xf>
    <xf numFmtId="43" fontId="48" fillId="0" borderId="0" xfId="49" applyFont="1" applyAlignment="1">
      <alignment/>
    </xf>
    <xf numFmtId="0" fontId="49" fillId="16" borderId="20" xfId="54" applyFont="1" applyFill="1" applyBorder="1" applyAlignment="1">
      <alignment horizontal="center" vertical="center" wrapText="1"/>
      <protection/>
    </xf>
    <xf numFmtId="165" fontId="49" fillId="16" borderId="21" xfId="50" applyFont="1" applyFill="1" applyBorder="1" applyAlignment="1">
      <alignment horizontal="center" vertical="center" wrapText="1"/>
    </xf>
    <xf numFmtId="165" fontId="49" fillId="16" borderId="20" xfId="50" applyFont="1" applyFill="1" applyBorder="1" applyAlignment="1">
      <alignment horizontal="center" vertical="center" wrapText="1"/>
    </xf>
    <xf numFmtId="0" fontId="49" fillId="16" borderId="21" xfId="54" applyFont="1" applyFill="1" applyBorder="1" applyAlignment="1">
      <alignment horizontal="center" vertical="center" wrapText="1"/>
      <protection/>
    </xf>
    <xf numFmtId="0" fontId="49" fillId="16" borderId="20" xfId="54" applyFont="1" applyFill="1" applyBorder="1" applyAlignment="1">
      <alignment horizontal="center" vertical="justify" wrapText="1"/>
      <protection/>
    </xf>
    <xf numFmtId="0" fontId="48" fillId="0" borderId="22" xfId="54" applyFont="1" applyBorder="1">
      <alignment/>
      <protection/>
    </xf>
    <xf numFmtId="165" fontId="48" fillId="33" borderId="22" xfId="50" applyFont="1" applyFill="1" applyBorder="1" applyAlignment="1">
      <alignment/>
    </xf>
    <xf numFmtId="0" fontId="48" fillId="33" borderId="22" xfId="54" applyFont="1" applyFill="1" applyBorder="1">
      <alignment/>
      <protection/>
    </xf>
    <xf numFmtId="0" fontId="53" fillId="0" borderId="22" xfId="54" applyFont="1" applyBorder="1" applyAlignment="1">
      <alignment horizontal="center"/>
      <protection/>
    </xf>
    <xf numFmtId="165" fontId="50" fillId="33" borderId="0" xfId="50" applyFont="1" applyFill="1" applyBorder="1" applyAlignment="1">
      <alignment horizontal="center"/>
    </xf>
    <xf numFmtId="165" fontId="49" fillId="33" borderId="22" xfId="50" applyFont="1" applyFill="1" applyBorder="1" applyAlignment="1">
      <alignment/>
    </xf>
    <xf numFmtId="0" fontId="49" fillId="33" borderId="0" xfId="54" applyFont="1" applyFill="1" applyBorder="1">
      <alignment/>
      <protection/>
    </xf>
    <xf numFmtId="0" fontId="49" fillId="33" borderId="22" xfId="54" applyFont="1" applyFill="1" applyBorder="1">
      <alignment/>
      <protection/>
    </xf>
    <xf numFmtId="43" fontId="49" fillId="0" borderId="0" xfId="49" applyFont="1" applyAlignment="1">
      <alignment/>
    </xf>
    <xf numFmtId="164" fontId="54" fillId="0" borderId="22" xfId="50" applyNumberFormat="1" applyFont="1" applyBorder="1" applyAlignment="1">
      <alignment/>
    </xf>
    <xf numFmtId="164" fontId="49" fillId="0" borderId="13" xfId="49" applyNumberFormat="1" applyFont="1" applyBorder="1" applyAlignment="1">
      <alignment/>
    </xf>
    <xf numFmtId="164" fontId="49" fillId="33" borderId="22" xfId="50" applyNumberFormat="1" applyFont="1" applyFill="1" applyBorder="1" applyAlignment="1">
      <alignment/>
    </xf>
    <xf numFmtId="164" fontId="49" fillId="33" borderId="0" xfId="54" applyNumberFormat="1" applyFont="1" applyFill="1" applyBorder="1">
      <alignment/>
      <protection/>
    </xf>
    <xf numFmtId="164" fontId="49" fillId="33" borderId="22" xfId="54" applyNumberFormat="1" applyFont="1" applyFill="1" applyBorder="1">
      <alignment/>
      <protection/>
    </xf>
    <xf numFmtId="164" fontId="12" fillId="33" borderId="13" xfId="49" applyNumberFormat="1" applyFont="1" applyFill="1" applyBorder="1" applyAlignment="1">
      <alignment/>
    </xf>
    <xf numFmtId="164" fontId="48" fillId="33" borderId="22" xfId="50" applyNumberFormat="1" applyFont="1" applyFill="1" applyBorder="1" applyAlignment="1">
      <alignment/>
    </xf>
    <xf numFmtId="164" fontId="48" fillId="33" borderId="22" xfId="54" applyNumberFormat="1" applyFont="1" applyFill="1" applyBorder="1">
      <alignment/>
      <protection/>
    </xf>
    <xf numFmtId="164" fontId="48" fillId="33" borderId="13" xfId="49" applyNumberFormat="1" applyFont="1" applyFill="1" applyBorder="1" applyAlignment="1">
      <alignment/>
    </xf>
    <xf numFmtId="164" fontId="49" fillId="33" borderId="13" xfId="49" applyNumberFormat="1" applyFont="1" applyFill="1" applyBorder="1" applyAlignment="1">
      <alignment/>
    </xf>
    <xf numFmtId="0" fontId="52" fillId="0" borderId="16" xfId="54" applyFont="1" applyBorder="1">
      <alignment/>
      <protection/>
    </xf>
    <xf numFmtId="165" fontId="48" fillId="0" borderId="15" xfId="50" applyFont="1" applyBorder="1" applyAlignment="1">
      <alignment/>
    </xf>
    <xf numFmtId="165" fontId="48" fillId="33" borderId="23" xfId="50" applyFont="1" applyFill="1" applyBorder="1" applyAlignment="1">
      <alignment/>
    </xf>
    <xf numFmtId="0" fontId="51" fillId="33" borderId="16" xfId="54" applyFont="1" applyFill="1" applyBorder="1">
      <alignment/>
      <protection/>
    </xf>
    <xf numFmtId="0" fontId="48" fillId="33" borderId="23" xfId="54" applyFont="1" applyFill="1" applyBorder="1">
      <alignment/>
      <protection/>
    </xf>
    <xf numFmtId="165" fontId="48" fillId="0" borderId="0" xfId="50" applyFont="1" applyAlignment="1">
      <alignment/>
    </xf>
    <xf numFmtId="0" fontId="49" fillId="16" borderId="24" xfId="54" applyFont="1" applyFill="1" applyBorder="1" applyAlignment="1">
      <alignment horizontal="center" vertical="center" wrapText="1"/>
      <protection/>
    </xf>
    <xf numFmtId="0" fontId="48" fillId="0" borderId="14" xfId="54" applyFont="1" applyBorder="1">
      <alignment/>
      <protection/>
    </xf>
    <xf numFmtId="0" fontId="50" fillId="0" borderId="22" xfId="54" applyFont="1" applyBorder="1" applyAlignment="1">
      <alignment horizontal="center"/>
      <protection/>
    </xf>
    <xf numFmtId="0" fontId="50" fillId="0" borderId="0" xfId="54" applyFont="1" applyBorder="1" applyAlignment="1">
      <alignment horizontal="center"/>
      <protection/>
    </xf>
    <xf numFmtId="0" fontId="49" fillId="0" borderId="22" xfId="54" applyFont="1" applyBorder="1">
      <alignment/>
      <protection/>
    </xf>
    <xf numFmtId="0" fontId="49" fillId="0" borderId="14" xfId="54" applyFont="1" applyBorder="1">
      <alignment/>
      <protection/>
    </xf>
    <xf numFmtId="165" fontId="48" fillId="0" borderId="22" xfId="50" applyFont="1" applyBorder="1" applyAlignment="1">
      <alignment/>
    </xf>
    <xf numFmtId="165" fontId="49" fillId="0" borderId="22" xfId="50" applyFont="1" applyBorder="1" applyAlignment="1">
      <alignment/>
    </xf>
    <xf numFmtId="165" fontId="49" fillId="0" borderId="0" xfId="50" applyFont="1" applyBorder="1" applyAlignment="1">
      <alignment/>
    </xf>
    <xf numFmtId="164" fontId="48" fillId="0" borderId="22" xfId="50" applyNumberFormat="1" applyFont="1" applyBorder="1" applyAlignment="1">
      <alignment/>
    </xf>
    <xf numFmtId="164" fontId="48" fillId="0" borderId="14" xfId="50" applyNumberFormat="1" applyFont="1" applyBorder="1" applyAlignment="1">
      <alignment/>
    </xf>
    <xf numFmtId="0" fontId="48" fillId="0" borderId="23" xfId="54" applyFont="1" applyBorder="1">
      <alignment/>
      <protection/>
    </xf>
    <xf numFmtId="0" fontId="48" fillId="0" borderId="17" xfId="54" applyFont="1" applyBorder="1">
      <alignment/>
      <protection/>
    </xf>
    <xf numFmtId="43" fontId="0" fillId="33" borderId="0" xfId="49" applyFont="1" applyFill="1" applyAlignment="1">
      <alignment/>
    </xf>
    <xf numFmtId="0" fontId="0" fillId="33" borderId="0" xfId="54" applyFill="1">
      <alignment/>
      <protection/>
    </xf>
    <xf numFmtId="0" fontId="47" fillId="34" borderId="25" xfId="54" applyFont="1" applyFill="1" applyBorder="1" applyAlignment="1">
      <alignment horizontal="center" vertical="center" wrapText="1"/>
      <protection/>
    </xf>
    <xf numFmtId="0" fontId="47" fillId="33" borderId="20" xfId="54" applyFont="1" applyFill="1" applyBorder="1" applyAlignment="1">
      <alignment horizontal="center" vertical="center" wrapText="1"/>
      <protection/>
    </xf>
    <xf numFmtId="0" fontId="47" fillId="33" borderId="21" xfId="54" applyFont="1" applyFill="1" applyBorder="1" applyAlignment="1">
      <alignment horizontal="center" vertical="center" wrapText="1"/>
      <protection/>
    </xf>
    <xf numFmtId="0" fontId="47" fillId="33" borderId="25" xfId="54" applyFont="1" applyFill="1" applyBorder="1">
      <alignment/>
      <protection/>
    </xf>
    <xf numFmtId="164" fontId="47" fillId="33" borderId="20" xfId="50" applyNumberFormat="1" applyFont="1" applyFill="1" applyBorder="1" applyAlignment="1">
      <alignment/>
    </xf>
    <xf numFmtId="164" fontId="47" fillId="33" borderId="21" xfId="50" applyNumberFormat="1" applyFont="1" applyFill="1" applyBorder="1" applyAlignment="1">
      <alignment/>
    </xf>
    <xf numFmtId="0" fontId="0" fillId="0" borderId="25" xfId="54" applyBorder="1">
      <alignment/>
      <protection/>
    </xf>
    <xf numFmtId="164" fontId="0" fillId="33" borderId="20" xfId="50" applyNumberFormat="1" applyFont="1" applyFill="1" applyBorder="1" applyAlignment="1">
      <alignment/>
    </xf>
    <xf numFmtId="164" fontId="0" fillId="33" borderId="21" xfId="50" applyNumberFormat="1" applyFont="1" applyFill="1" applyBorder="1" applyAlignment="1">
      <alignment/>
    </xf>
    <xf numFmtId="0" fontId="47" fillId="0" borderId="25" xfId="54" applyFont="1" applyBorder="1" applyAlignment="1">
      <alignment wrapText="1"/>
      <protection/>
    </xf>
    <xf numFmtId="0" fontId="0" fillId="33" borderId="0" xfId="54" applyFont="1" applyFill="1">
      <alignment/>
      <protection/>
    </xf>
    <xf numFmtId="0" fontId="0" fillId="0" borderId="25" xfId="54" applyBorder="1" applyAlignment="1">
      <alignment wrapText="1"/>
      <protection/>
    </xf>
    <xf numFmtId="43" fontId="0" fillId="33" borderId="0" xfId="54" applyNumberFormat="1" applyFill="1">
      <alignment/>
      <protection/>
    </xf>
    <xf numFmtId="0" fontId="47" fillId="0" borderId="25" xfId="54" applyFont="1" applyBorder="1">
      <alignment/>
      <protection/>
    </xf>
    <xf numFmtId="43" fontId="0" fillId="0" borderId="0" xfId="49" applyFont="1" applyAlignment="1">
      <alignment/>
    </xf>
    <xf numFmtId="0" fontId="47" fillId="0" borderId="13" xfId="54" applyFont="1" applyBorder="1">
      <alignment/>
      <protection/>
    </xf>
    <xf numFmtId="0" fontId="32" fillId="33" borderId="0" xfId="54" applyFont="1" applyFill="1">
      <alignment/>
      <protection/>
    </xf>
    <xf numFmtId="43" fontId="32" fillId="33" borderId="0" xfId="49" applyFont="1" applyFill="1" applyAlignment="1">
      <alignment/>
    </xf>
    <xf numFmtId="0" fontId="32" fillId="33" borderId="0" xfId="54" applyFont="1" applyFill="1" applyAlignment="1">
      <alignment horizontal="center"/>
      <protection/>
    </xf>
    <xf numFmtId="43" fontId="32" fillId="33" borderId="0" xfId="54" applyNumberFormat="1" applyFont="1" applyFill="1">
      <alignment/>
      <protection/>
    </xf>
    <xf numFmtId="0" fontId="35" fillId="0" borderId="0" xfId="54" applyFont="1" applyBorder="1">
      <alignment/>
      <protection/>
    </xf>
    <xf numFmtId="0" fontId="32" fillId="0" borderId="0" xfId="54" applyFont="1" applyBorder="1">
      <alignment/>
      <protection/>
    </xf>
    <xf numFmtId="43" fontId="32" fillId="0" borderId="0" xfId="49" applyFont="1" applyAlignment="1">
      <alignment/>
    </xf>
    <xf numFmtId="164" fontId="55" fillId="0" borderId="0" xfId="50" applyNumberFormat="1" applyFont="1" applyAlignment="1">
      <alignment/>
    </xf>
    <xf numFmtId="43" fontId="32" fillId="33" borderId="0" xfId="54" applyNumberFormat="1" applyFont="1" applyFill="1" applyBorder="1">
      <alignment/>
      <protection/>
    </xf>
    <xf numFmtId="0" fontId="32" fillId="33" borderId="0" xfId="54" applyFont="1" applyFill="1" applyBorder="1">
      <alignment/>
      <protection/>
    </xf>
    <xf numFmtId="43" fontId="32" fillId="33" borderId="0" xfId="49" applyFont="1" applyFill="1" applyBorder="1" applyAlignment="1">
      <alignment/>
    </xf>
    <xf numFmtId="165" fontId="55" fillId="0" borderId="0" xfId="50" applyFont="1" applyAlignment="1">
      <alignment/>
    </xf>
    <xf numFmtId="43" fontId="0" fillId="0" borderId="0" xfId="54" applyNumberFormat="1" applyBorder="1">
      <alignment/>
      <protection/>
    </xf>
    <xf numFmtId="164" fontId="47" fillId="0" borderId="0" xfId="54" applyNumberFormat="1" applyFont="1" applyBorder="1">
      <alignment/>
      <protection/>
    </xf>
    <xf numFmtId="43" fontId="0" fillId="0" borderId="0" xfId="49" applyFont="1" applyBorder="1" applyAlignment="1">
      <alignment/>
    </xf>
    <xf numFmtId="43" fontId="47" fillId="0" borderId="0" xfId="54" applyNumberFormat="1" applyFont="1" applyBorder="1">
      <alignment/>
      <protection/>
    </xf>
    <xf numFmtId="0" fontId="47" fillId="0" borderId="0" xfId="54" applyFont="1" applyBorder="1">
      <alignment/>
      <protection/>
    </xf>
    <xf numFmtId="43" fontId="32" fillId="0" borderId="13" xfId="49" applyFont="1" applyBorder="1" applyAlignment="1">
      <alignment/>
    </xf>
    <xf numFmtId="0" fontId="32" fillId="0" borderId="0" xfId="54" applyFont="1">
      <alignment/>
      <protection/>
    </xf>
    <xf numFmtId="43" fontId="0" fillId="0" borderId="13" xfId="49" applyFont="1" applyBorder="1" applyAlignment="1">
      <alignment/>
    </xf>
    <xf numFmtId="43" fontId="47" fillId="0" borderId="13" xfId="49" applyFont="1" applyBorder="1" applyAlignment="1">
      <alignment/>
    </xf>
    <xf numFmtId="164" fontId="47" fillId="0" borderId="0" xfId="54" applyNumberFormat="1" applyFont="1">
      <alignment/>
      <protection/>
    </xf>
    <xf numFmtId="0" fontId="47" fillId="0" borderId="0" xfId="54" applyFont="1">
      <alignment/>
      <protection/>
    </xf>
    <xf numFmtId="0" fontId="0" fillId="0" borderId="0" xfId="54" applyFont="1">
      <alignment/>
      <protection/>
    </xf>
    <xf numFmtId="164" fontId="0" fillId="33" borderId="0" xfId="54" applyNumberFormat="1" applyFill="1" applyBorder="1">
      <alignment/>
      <protection/>
    </xf>
    <xf numFmtId="0" fontId="0" fillId="0" borderId="0" xfId="49" applyNumberFormat="1" applyFont="1" applyAlignment="1">
      <alignment horizontal="center"/>
    </xf>
    <xf numFmtId="43" fontId="0" fillId="0" borderId="0" xfId="49" applyFont="1" applyAlignment="1">
      <alignment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164" fontId="0" fillId="0" borderId="0" xfId="54" applyNumberFormat="1" applyFont="1">
      <alignment/>
      <protection/>
    </xf>
    <xf numFmtId="43" fontId="0" fillId="0" borderId="0" xfId="49" applyFont="1" applyBorder="1" applyAlignment="1">
      <alignment/>
    </xf>
    <xf numFmtId="43" fontId="47" fillId="0" borderId="0" xfId="49" applyFont="1" applyBorder="1" applyAlignment="1">
      <alignment/>
    </xf>
    <xf numFmtId="164" fontId="9" fillId="0" borderId="0" xfId="50" applyNumberFormat="1" applyFont="1" applyAlignment="1">
      <alignment/>
    </xf>
    <xf numFmtId="165" fontId="9" fillId="0" borderId="0" xfId="50" applyFont="1" applyAlignment="1">
      <alignment/>
    </xf>
    <xf numFmtId="43" fontId="0" fillId="0" borderId="0" xfId="54" applyNumberFormat="1" applyFont="1">
      <alignment/>
      <protection/>
    </xf>
    <xf numFmtId="43" fontId="0" fillId="0" borderId="0" xfId="47" applyAlignment="1">
      <alignment/>
    </xf>
    <xf numFmtId="43" fontId="0" fillId="0" borderId="0" xfId="47" applyAlignment="1">
      <alignment horizontal="center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0" fontId="48" fillId="0" borderId="13" xfId="0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43" fontId="48" fillId="33" borderId="0" xfId="0" applyNumberFormat="1" applyFont="1" applyFill="1" applyAlignment="1">
      <alignment/>
    </xf>
    <xf numFmtId="0" fontId="52" fillId="0" borderId="0" xfId="0" applyFont="1" applyBorder="1" applyAlignment="1">
      <alignment/>
    </xf>
    <xf numFmtId="0" fontId="48" fillId="33" borderId="16" xfId="0" applyFont="1" applyFill="1" applyBorder="1" applyAlignment="1">
      <alignment/>
    </xf>
    <xf numFmtId="0" fontId="49" fillId="33" borderId="0" xfId="0" applyFont="1" applyFill="1" applyAlignment="1">
      <alignment/>
    </xf>
    <xf numFmtId="0" fontId="51" fillId="0" borderId="0" xfId="0" applyFont="1" applyBorder="1" applyAlignment="1">
      <alignment/>
    </xf>
    <xf numFmtId="43" fontId="48" fillId="33" borderId="0" xfId="47" applyFont="1" applyFill="1" applyAlignment="1">
      <alignment/>
    </xf>
    <xf numFmtId="43" fontId="48" fillId="0" borderId="0" xfId="47" applyFont="1" applyAlignment="1">
      <alignment/>
    </xf>
    <xf numFmtId="43" fontId="48" fillId="0" borderId="0" xfId="0" applyNumberFormat="1" applyFont="1" applyAlignment="1">
      <alignment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8" fillId="33" borderId="11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8" fillId="33" borderId="0" xfId="0" applyFont="1" applyFill="1" applyBorder="1" applyAlignment="1">
      <alignment/>
    </xf>
    <xf numFmtId="0" fontId="48" fillId="33" borderId="14" xfId="0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51" fillId="0" borderId="15" xfId="0" applyFont="1" applyBorder="1" applyAlignment="1">
      <alignment/>
    </xf>
    <xf numFmtId="0" fontId="48" fillId="0" borderId="16" xfId="0" applyFont="1" applyBorder="1" applyAlignment="1">
      <alignment/>
    </xf>
    <xf numFmtId="164" fontId="12" fillId="0" borderId="0" xfId="50" applyNumberFormat="1" applyFont="1" applyFill="1" applyBorder="1" applyAlignment="1">
      <alignment/>
    </xf>
    <xf numFmtId="0" fontId="16" fillId="0" borderId="0" xfId="54" applyFont="1">
      <alignment/>
      <protection/>
    </xf>
    <xf numFmtId="164" fontId="16" fillId="0" borderId="0" xfId="54" applyNumberFormat="1" applyFont="1">
      <alignment/>
      <protection/>
    </xf>
    <xf numFmtId="43" fontId="16" fillId="0" borderId="0" xfId="54" applyNumberFormat="1" applyFont="1">
      <alignment/>
      <protection/>
    </xf>
    <xf numFmtId="0" fontId="48" fillId="35" borderId="0" xfId="54" applyFont="1" applyFill="1">
      <alignment/>
      <protection/>
    </xf>
    <xf numFmtId="3" fontId="0" fillId="0" borderId="0" xfId="54" applyNumberFormat="1">
      <alignment/>
      <protection/>
    </xf>
    <xf numFmtId="0" fontId="49" fillId="35" borderId="0" xfId="54" applyFont="1" applyFill="1">
      <alignment/>
      <protection/>
    </xf>
    <xf numFmtId="0" fontId="47" fillId="33" borderId="25" xfId="54" applyFont="1" applyFill="1" applyBorder="1" applyAlignment="1">
      <alignment horizontal="left" vertical="center" wrapText="1"/>
      <protection/>
    </xf>
    <xf numFmtId="164" fontId="47" fillId="33" borderId="20" xfId="47" applyNumberFormat="1" applyFont="1" applyFill="1" applyBorder="1" applyAlignment="1">
      <alignment horizontal="center" vertical="center" wrapText="1"/>
    </xf>
    <xf numFmtId="164" fontId="47" fillId="33" borderId="21" xfId="47" applyNumberFormat="1" applyFont="1" applyFill="1" applyBorder="1" applyAlignment="1">
      <alignment horizontal="center" vertical="center" wrapText="1"/>
    </xf>
    <xf numFmtId="164" fontId="47" fillId="33" borderId="20" xfId="54" applyNumberFormat="1" applyFont="1" applyFill="1" applyBorder="1" applyAlignment="1">
      <alignment horizontal="center" vertical="center" wrapText="1"/>
      <protection/>
    </xf>
    <xf numFmtId="0" fontId="47" fillId="33" borderId="25" xfId="54" applyFont="1" applyFill="1" applyBorder="1" applyAlignment="1">
      <alignment horizontal="center" vertical="center" wrapText="1"/>
      <protection/>
    </xf>
    <xf numFmtId="0" fontId="0" fillId="0" borderId="25" xfId="54" applyFont="1" applyBorder="1" applyAlignment="1">
      <alignment wrapText="1"/>
      <protection/>
    </xf>
    <xf numFmtId="164" fontId="49" fillId="33" borderId="16" xfId="0" applyNumberFormat="1" applyFont="1" applyFill="1" applyBorder="1" applyAlignment="1">
      <alignment horizontal="center"/>
    </xf>
    <xf numFmtId="164" fontId="49" fillId="33" borderId="16" xfId="0" applyNumberFormat="1" applyFont="1" applyFill="1" applyBorder="1" applyAlignment="1">
      <alignment/>
    </xf>
    <xf numFmtId="164" fontId="48" fillId="33" borderId="0" xfId="0" applyNumberFormat="1" applyFont="1" applyFill="1" applyBorder="1" applyAlignment="1">
      <alignment/>
    </xf>
    <xf numFmtId="164" fontId="49" fillId="33" borderId="17" xfId="0" applyNumberFormat="1" applyFont="1" applyFill="1" applyBorder="1" applyAlignment="1">
      <alignment horizontal="center"/>
    </xf>
    <xf numFmtId="164" fontId="49" fillId="33" borderId="17" xfId="0" applyNumberFormat="1" applyFont="1" applyFill="1" applyBorder="1" applyAlignment="1">
      <alignment/>
    </xf>
    <xf numFmtId="164" fontId="48" fillId="33" borderId="14" xfId="0" applyNumberFormat="1" applyFont="1" applyFill="1" applyBorder="1" applyAlignment="1">
      <alignment/>
    </xf>
    <xf numFmtId="164" fontId="48" fillId="33" borderId="17" xfId="0" applyNumberFormat="1" applyFont="1" applyFill="1" applyBorder="1" applyAlignment="1">
      <alignment/>
    </xf>
    <xf numFmtId="164" fontId="0" fillId="33" borderId="12" xfId="54" applyNumberFormat="1" applyFill="1" applyBorder="1">
      <alignment/>
      <protection/>
    </xf>
    <xf numFmtId="164" fontId="48" fillId="0" borderId="14" xfId="54" applyNumberFormat="1" applyFont="1" applyBorder="1">
      <alignment/>
      <protection/>
    </xf>
    <xf numFmtId="164" fontId="48" fillId="0" borderId="22" xfId="54" applyNumberFormat="1" applyFont="1" applyBorder="1">
      <alignment/>
      <protection/>
    </xf>
    <xf numFmtId="164" fontId="48" fillId="33" borderId="0" xfId="50" applyNumberFormat="1" applyFont="1" applyFill="1" applyBorder="1" applyAlignment="1">
      <alignment vertical="center"/>
    </xf>
    <xf numFmtId="0" fontId="56" fillId="34" borderId="25" xfId="54" applyFont="1" applyFill="1" applyBorder="1" applyAlignment="1">
      <alignment horizontal="center"/>
      <protection/>
    </xf>
    <xf numFmtId="167" fontId="56" fillId="34" borderId="21" xfId="54" applyNumberFormat="1" applyFont="1" applyFill="1" applyBorder="1" applyAlignment="1">
      <alignment horizontal="center"/>
      <protection/>
    </xf>
    <xf numFmtId="167" fontId="56" fillId="34" borderId="24" xfId="54" applyNumberFormat="1" applyFont="1" applyFill="1" applyBorder="1" applyAlignment="1">
      <alignment horizontal="center"/>
      <protection/>
    </xf>
    <xf numFmtId="0" fontId="56" fillId="0" borderId="13" xfId="54" applyFont="1" applyBorder="1">
      <alignment/>
      <protection/>
    </xf>
    <xf numFmtId="164" fontId="54" fillId="33" borderId="0" xfId="54" applyNumberFormat="1" applyFont="1" applyFill="1" applyBorder="1">
      <alignment/>
      <protection/>
    </xf>
    <xf numFmtId="164" fontId="54" fillId="33" borderId="14" xfId="54" applyNumberFormat="1" applyFont="1" applyFill="1" applyBorder="1">
      <alignment/>
      <protection/>
    </xf>
    <xf numFmtId="164" fontId="56" fillId="33" borderId="16" xfId="50" applyNumberFormat="1" applyFont="1" applyFill="1" applyBorder="1" applyAlignment="1">
      <alignment/>
    </xf>
    <xf numFmtId="164" fontId="56" fillId="33" borderId="17" xfId="50" applyNumberFormat="1" applyFont="1" applyFill="1" applyBorder="1" applyAlignment="1">
      <alignment/>
    </xf>
    <xf numFmtId="0" fontId="54" fillId="0" borderId="13" xfId="54" applyFont="1" applyBorder="1">
      <alignment/>
      <protection/>
    </xf>
    <xf numFmtId="164" fontId="54" fillId="33" borderId="0" xfId="50" applyNumberFormat="1" applyFont="1" applyFill="1" applyBorder="1" applyAlignment="1">
      <alignment/>
    </xf>
    <xf numFmtId="164" fontId="54" fillId="33" borderId="14" xfId="50" applyNumberFormat="1" applyFont="1" applyFill="1" applyBorder="1" applyAlignment="1">
      <alignment/>
    </xf>
    <xf numFmtId="164" fontId="54" fillId="33" borderId="0" xfId="54" applyNumberFormat="1" applyFont="1" applyFill="1">
      <alignment/>
      <protection/>
    </xf>
    <xf numFmtId="164" fontId="54" fillId="33" borderId="16" xfId="54" applyNumberFormat="1" applyFont="1" applyFill="1" applyBorder="1">
      <alignment/>
      <protection/>
    </xf>
    <xf numFmtId="164" fontId="54" fillId="33" borderId="17" xfId="54" applyNumberFormat="1" applyFont="1" applyFill="1" applyBorder="1">
      <alignment/>
      <protection/>
    </xf>
    <xf numFmtId="0" fontId="57" fillId="0" borderId="13" xfId="54" applyFont="1" applyBorder="1">
      <alignment/>
      <protection/>
    </xf>
    <xf numFmtId="164" fontId="56" fillId="33" borderId="0" xfId="50" applyNumberFormat="1" applyFont="1" applyFill="1" applyBorder="1" applyAlignment="1">
      <alignment/>
    </xf>
    <xf numFmtId="164" fontId="56" fillId="33" borderId="12" xfId="50" applyNumberFormat="1" applyFont="1" applyFill="1" applyBorder="1" applyAlignment="1">
      <alignment/>
    </xf>
    <xf numFmtId="164" fontId="56" fillId="33" borderId="16" xfId="54" applyNumberFormat="1" applyFont="1" applyFill="1" applyBorder="1">
      <alignment/>
      <protection/>
    </xf>
    <xf numFmtId="164" fontId="56" fillId="33" borderId="17" xfId="54" applyNumberFormat="1" applyFont="1" applyFill="1" applyBorder="1">
      <alignment/>
      <protection/>
    </xf>
    <xf numFmtId="164" fontId="54" fillId="33" borderId="12" xfId="54" applyNumberFormat="1" applyFont="1" applyFill="1" applyBorder="1">
      <alignment/>
      <protection/>
    </xf>
    <xf numFmtId="164" fontId="54" fillId="33" borderId="21" xfId="54" applyNumberFormat="1" applyFont="1" applyFill="1" applyBorder="1">
      <alignment/>
      <protection/>
    </xf>
    <xf numFmtId="164" fontId="54" fillId="33" borderId="24" xfId="54" applyNumberFormat="1" applyFont="1" applyFill="1" applyBorder="1">
      <alignment/>
      <protection/>
    </xf>
    <xf numFmtId="0" fontId="57" fillId="0" borderId="15" xfId="54" applyFont="1" applyBorder="1">
      <alignment/>
      <protection/>
    </xf>
    <xf numFmtId="164" fontId="56" fillId="33" borderId="21" xfId="54" applyNumberFormat="1" applyFont="1" applyFill="1" applyBorder="1">
      <alignment/>
      <protection/>
    </xf>
    <xf numFmtId="164" fontId="56" fillId="33" borderId="24" xfId="54" applyNumberFormat="1" applyFont="1" applyFill="1" applyBorder="1">
      <alignment/>
      <protection/>
    </xf>
    <xf numFmtId="164" fontId="48" fillId="0" borderId="13" xfId="49" applyNumberFormat="1" applyFont="1" applyBorder="1" applyAlignment="1">
      <alignment/>
    </xf>
    <xf numFmtId="164" fontId="48" fillId="0" borderId="13" xfId="50" applyNumberFormat="1" applyFont="1" applyBorder="1" applyAlignment="1">
      <alignment/>
    </xf>
    <xf numFmtId="0" fontId="49" fillId="16" borderId="10" xfId="54" applyFont="1" applyFill="1" applyBorder="1" applyAlignment="1">
      <alignment horizontal="center"/>
      <protection/>
    </xf>
    <xf numFmtId="0" fontId="49" fillId="16" borderId="11" xfId="54" applyFont="1" applyFill="1" applyBorder="1" applyAlignment="1">
      <alignment horizontal="center"/>
      <protection/>
    </xf>
    <xf numFmtId="0" fontId="49" fillId="16" borderId="12" xfId="54" applyFont="1" applyFill="1" applyBorder="1" applyAlignment="1">
      <alignment horizontal="center"/>
      <protection/>
    </xf>
    <xf numFmtId="0" fontId="49" fillId="16" borderId="13" xfId="54" applyFont="1" applyFill="1" applyBorder="1" applyAlignment="1">
      <alignment horizontal="center"/>
      <protection/>
    </xf>
    <xf numFmtId="0" fontId="49" fillId="16" borderId="0" xfId="54" applyFont="1" applyFill="1" applyBorder="1" applyAlignment="1">
      <alignment horizontal="center"/>
      <protection/>
    </xf>
    <xf numFmtId="0" fontId="49" fillId="16" borderId="14" xfId="54" applyFont="1" applyFill="1" applyBorder="1" applyAlignment="1">
      <alignment horizontal="center"/>
      <protection/>
    </xf>
    <xf numFmtId="0" fontId="49" fillId="16" borderId="15" xfId="54" applyFont="1" applyFill="1" applyBorder="1" applyAlignment="1">
      <alignment horizontal="center"/>
      <protection/>
    </xf>
    <xf numFmtId="0" fontId="49" fillId="16" borderId="16" xfId="54" applyFont="1" applyFill="1" applyBorder="1" applyAlignment="1">
      <alignment horizontal="center"/>
      <protection/>
    </xf>
    <xf numFmtId="0" fontId="49" fillId="16" borderId="17" xfId="54" applyFont="1" applyFill="1" applyBorder="1" applyAlignment="1">
      <alignment horizontal="center"/>
      <protection/>
    </xf>
    <xf numFmtId="0" fontId="47" fillId="34" borderId="10" xfId="54" applyFont="1" applyFill="1" applyBorder="1" applyAlignment="1">
      <alignment horizontal="center"/>
      <protection/>
    </xf>
    <xf numFmtId="0" fontId="47" fillId="34" borderId="11" xfId="54" applyFont="1" applyFill="1" applyBorder="1" applyAlignment="1">
      <alignment horizontal="center"/>
      <protection/>
    </xf>
    <xf numFmtId="0" fontId="47" fillId="34" borderId="12" xfId="54" applyFont="1" applyFill="1" applyBorder="1" applyAlignment="1">
      <alignment horizontal="center"/>
      <protection/>
    </xf>
    <xf numFmtId="0" fontId="47" fillId="34" borderId="13" xfId="54" applyFont="1" applyFill="1" applyBorder="1" applyAlignment="1">
      <alignment horizontal="center"/>
      <protection/>
    </xf>
    <xf numFmtId="0" fontId="47" fillId="34" borderId="0" xfId="54" applyFont="1" applyFill="1" applyBorder="1" applyAlignment="1">
      <alignment horizontal="center"/>
      <protection/>
    </xf>
    <xf numFmtId="0" fontId="47" fillId="34" borderId="14" xfId="54" applyFont="1" applyFill="1" applyBorder="1" applyAlignment="1">
      <alignment horizontal="center"/>
      <protection/>
    </xf>
    <xf numFmtId="0" fontId="49" fillId="16" borderId="10" xfId="0" applyFont="1" applyFill="1" applyBorder="1" applyAlignment="1">
      <alignment horizontal="center"/>
    </xf>
    <xf numFmtId="0" fontId="49" fillId="16" borderId="11" xfId="0" applyFont="1" applyFill="1" applyBorder="1" applyAlignment="1">
      <alignment horizontal="center"/>
    </xf>
    <xf numFmtId="0" fontId="49" fillId="16" borderId="12" xfId="0" applyFont="1" applyFill="1" applyBorder="1" applyAlignment="1">
      <alignment horizontal="center"/>
    </xf>
    <xf numFmtId="0" fontId="49" fillId="16" borderId="13" xfId="0" applyFont="1" applyFill="1" applyBorder="1" applyAlignment="1">
      <alignment horizontal="center"/>
    </xf>
    <xf numFmtId="0" fontId="49" fillId="16" borderId="0" xfId="0" applyFont="1" applyFill="1" applyBorder="1" applyAlignment="1">
      <alignment horizontal="center"/>
    </xf>
    <xf numFmtId="0" fontId="49" fillId="16" borderId="14" xfId="0" applyFont="1" applyFill="1" applyBorder="1" applyAlignment="1">
      <alignment horizontal="center"/>
    </xf>
    <xf numFmtId="0" fontId="49" fillId="16" borderId="15" xfId="0" applyFont="1" applyFill="1" applyBorder="1" applyAlignment="1">
      <alignment horizontal="center"/>
    </xf>
    <xf numFmtId="0" fontId="49" fillId="16" borderId="16" xfId="0" applyFont="1" applyFill="1" applyBorder="1" applyAlignment="1">
      <alignment horizontal="center"/>
    </xf>
    <xf numFmtId="0" fontId="49" fillId="16" borderId="17" xfId="0" applyFont="1" applyFill="1" applyBorder="1" applyAlignment="1">
      <alignment horizontal="center"/>
    </xf>
    <xf numFmtId="0" fontId="56" fillId="34" borderId="10" xfId="54" applyFont="1" applyFill="1" applyBorder="1" applyAlignment="1">
      <alignment horizontal="center"/>
      <protection/>
    </xf>
    <xf numFmtId="0" fontId="56" fillId="34" borderId="11" xfId="54" applyFont="1" applyFill="1" applyBorder="1" applyAlignment="1">
      <alignment horizontal="center"/>
      <protection/>
    </xf>
    <xf numFmtId="0" fontId="56" fillId="34" borderId="12" xfId="54" applyFont="1" applyFill="1" applyBorder="1" applyAlignment="1">
      <alignment horizontal="center"/>
      <protection/>
    </xf>
    <xf numFmtId="0" fontId="56" fillId="34" borderId="13" xfId="54" applyFont="1" applyFill="1" applyBorder="1" applyAlignment="1">
      <alignment horizontal="center"/>
      <protection/>
    </xf>
    <xf numFmtId="0" fontId="56" fillId="34" borderId="0" xfId="54" applyFont="1" applyFill="1" applyBorder="1" applyAlignment="1">
      <alignment horizontal="center"/>
      <protection/>
    </xf>
    <xf numFmtId="0" fontId="56" fillId="34" borderId="14" xfId="54" applyFont="1" applyFill="1" applyBorder="1" applyAlignment="1">
      <alignment horizontal="center"/>
      <protection/>
    </xf>
    <xf numFmtId="0" fontId="56" fillId="34" borderId="15" xfId="54" applyFont="1" applyFill="1" applyBorder="1" applyAlignment="1">
      <alignment horizontal="center"/>
      <protection/>
    </xf>
    <xf numFmtId="0" fontId="56" fillId="34" borderId="16" xfId="54" applyFont="1" applyFill="1" applyBorder="1" applyAlignment="1">
      <alignment horizontal="center"/>
      <protection/>
    </xf>
    <xf numFmtId="0" fontId="56" fillId="34" borderId="17" xfId="54" applyFont="1" applyFill="1" applyBorder="1" applyAlignment="1">
      <alignment horizontal="center"/>
      <protection/>
    </xf>
    <xf numFmtId="0" fontId="0" fillId="0" borderId="0" xfId="54" applyAlignment="1">
      <alignment horizontal="center"/>
      <protection/>
    </xf>
    <xf numFmtId="43" fontId="0" fillId="0" borderId="13" xfId="49" applyFont="1" applyBorder="1" applyAlignment="1">
      <alignment horizontal="center"/>
    </xf>
    <xf numFmtId="43" fontId="0" fillId="0" borderId="0" xfId="49" applyFont="1" applyAlignment="1">
      <alignment horizontal="center"/>
    </xf>
    <xf numFmtId="0" fontId="49" fillId="16" borderId="25" xfId="54" applyFont="1" applyFill="1" applyBorder="1" applyAlignment="1">
      <alignment horizontal="center" vertical="center"/>
      <protection/>
    </xf>
    <xf numFmtId="0" fontId="49" fillId="16" borderId="21" xfId="54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2" xfId="49"/>
    <cellStyle name="Millares 4" xfId="50"/>
    <cellStyle name="Currency" xfId="51"/>
    <cellStyle name="Currency [0]" xfId="52"/>
    <cellStyle name="Neutral" xfId="53"/>
    <cellStyle name="Normal 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53</xdr:row>
      <xdr:rowOff>9525</xdr:rowOff>
    </xdr:from>
    <xdr:to>
      <xdr:col>6</xdr:col>
      <xdr:colOff>1019175</xdr:colOff>
      <xdr:row>54</xdr:row>
      <xdr:rowOff>19050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5200650" y="8105775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57</xdr:row>
      <xdr:rowOff>0</xdr:rowOff>
    </xdr:from>
    <xdr:to>
      <xdr:col>6</xdr:col>
      <xdr:colOff>1447800</xdr:colOff>
      <xdr:row>59</xdr:row>
      <xdr:rowOff>95250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752975" y="8705850"/>
          <a:ext cx="2514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352425</xdr:colOff>
      <xdr:row>53</xdr:row>
      <xdr:rowOff>9525</xdr:rowOff>
    </xdr:from>
    <xdr:to>
      <xdr:col>1</xdr:col>
      <xdr:colOff>1990725</xdr:colOff>
      <xdr:row>54</xdr:row>
      <xdr:rowOff>19050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447675" y="8105775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76200</xdr:rowOff>
    </xdr:from>
    <xdr:to>
      <xdr:col>1</xdr:col>
      <xdr:colOff>2343150</xdr:colOff>
      <xdr:row>60</xdr:row>
      <xdr:rowOff>28575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95250" y="8629650"/>
          <a:ext cx="23431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247650</xdr:colOff>
      <xdr:row>53</xdr:row>
      <xdr:rowOff>0</xdr:rowOff>
    </xdr:from>
    <xdr:to>
      <xdr:col>8</xdr:col>
      <xdr:colOff>752475</xdr:colOff>
      <xdr:row>54</xdr:row>
      <xdr:rowOff>9525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10144125" y="8096250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3981450</xdr:colOff>
      <xdr:row>56</xdr:row>
      <xdr:rowOff>133350</xdr:rowOff>
    </xdr:from>
    <xdr:to>
      <xdr:col>9</xdr:col>
      <xdr:colOff>38100</xdr:colOff>
      <xdr:row>59</xdr:row>
      <xdr:rowOff>76200</xdr:rowOff>
    </xdr:to>
    <xdr:sp>
      <xdr:nvSpPr>
        <xdr:cNvPr id="6" name="CuadroTexto 6"/>
        <xdr:cNvSpPr txBox="1">
          <a:spLocks noChangeArrowheads="1"/>
        </xdr:cNvSpPr>
      </xdr:nvSpPr>
      <xdr:spPr>
        <a:xfrm>
          <a:off x="9801225" y="8686800"/>
          <a:ext cx="2381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571500</xdr:colOff>
      <xdr:row>57</xdr:row>
      <xdr:rowOff>9525</xdr:rowOff>
    </xdr:from>
    <xdr:to>
      <xdr:col>6</xdr:col>
      <xdr:colOff>1019175</xdr:colOff>
      <xdr:row>58</xdr:row>
      <xdr:rowOff>19050</xdr:rowOff>
    </xdr:to>
    <xdr:sp>
      <xdr:nvSpPr>
        <xdr:cNvPr id="7" name="CuadroTexto 7"/>
        <xdr:cNvSpPr txBox="1">
          <a:spLocks noChangeArrowheads="1"/>
        </xdr:cNvSpPr>
      </xdr:nvSpPr>
      <xdr:spPr>
        <a:xfrm>
          <a:off x="5200650" y="8715375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123825</xdr:colOff>
      <xdr:row>61</xdr:row>
      <xdr:rowOff>0</xdr:rowOff>
    </xdr:from>
    <xdr:to>
      <xdr:col>6</xdr:col>
      <xdr:colOff>1447800</xdr:colOff>
      <xdr:row>63</xdr:row>
      <xdr:rowOff>95250</xdr:rowOff>
    </xdr:to>
    <xdr:sp>
      <xdr:nvSpPr>
        <xdr:cNvPr id="8" name="CuadroTexto 8"/>
        <xdr:cNvSpPr txBox="1">
          <a:spLocks noChangeArrowheads="1"/>
        </xdr:cNvSpPr>
      </xdr:nvSpPr>
      <xdr:spPr>
        <a:xfrm>
          <a:off x="4752975" y="9315450"/>
          <a:ext cx="2514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Paulina Moreno García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Administradora Central de Recursos Financieros</a:t>
          </a:r>
        </a:p>
      </xdr:txBody>
    </xdr:sp>
    <xdr:clientData/>
  </xdr:twoCellAnchor>
  <xdr:twoCellAnchor>
    <xdr:from>
      <xdr:col>3</xdr:col>
      <xdr:colOff>304800</xdr:colOff>
      <xdr:row>61</xdr:row>
      <xdr:rowOff>0</xdr:rowOff>
    </xdr:from>
    <xdr:to>
      <xdr:col>6</xdr:col>
      <xdr:colOff>1247775</xdr:colOff>
      <xdr:row>61</xdr:row>
      <xdr:rowOff>9525</xdr:rowOff>
    </xdr:to>
    <xdr:sp>
      <xdr:nvSpPr>
        <xdr:cNvPr id="9" name="Conector recto 9"/>
        <xdr:cNvSpPr>
          <a:spLocks/>
        </xdr:cNvSpPr>
      </xdr:nvSpPr>
      <xdr:spPr>
        <a:xfrm flipV="1">
          <a:off x="4933950" y="9315450"/>
          <a:ext cx="21336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352425</xdr:colOff>
      <xdr:row>57</xdr:row>
      <xdr:rowOff>9525</xdr:rowOff>
    </xdr:from>
    <xdr:to>
      <xdr:col>1</xdr:col>
      <xdr:colOff>1990725</xdr:colOff>
      <xdr:row>58</xdr:row>
      <xdr:rowOff>19050</xdr:rowOff>
    </xdr:to>
    <xdr:sp>
      <xdr:nvSpPr>
        <xdr:cNvPr id="10" name="CuadroTexto 10"/>
        <xdr:cNvSpPr txBox="1">
          <a:spLocks noChangeArrowheads="1"/>
        </xdr:cNvSpPr>
      </xdr:nvSpPr>
      <xdr:spPr>
        <a:xfrm>
          <a:off x="447675" y="8715375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</a:t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2343150</xdr:colOff>
      <xdr:row>64</xdr:row>
      <xdr:rowOff>38100</xdr:rowOff>
    </xdr:to>
    <xdr:sp>
      <xdr:nvSpPr>
        <xdr:cNvPr id="11" name="CuadroTexto 11"/>
        <xdr:cNvSpPr txBox="1">
          <a:spLocks noChangeArrowheads="1"/>
        </xdr:cNvSpPr>
      </xdr:nvSpPr>
      <xdr:spPr>
        <a:xfrm>
          <a:off x="95250" y="9239250"/>
          <a:ext cx="23431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Paloma Rachel Aguilar Correa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Administradora General de Recursos y Servicios</a:t>
          </a:r>
        </a:p>
      </xdr:txBody>
    </xdr:sp>
    <xdr:clientData/>
  </xdr:twoCellAnchor>
  <xdr:twoCellAnchor>
    <xdr:from>
      <xdr:col>1</xdr:col>
      <xdr:colOff>28575</xdr:colOff>
      <xdr:row>60</xdr:row>
      <xdr:rowOff>133350</xdr:rowOff>
    </xdr:from>
    <xdr:to>
      <xdr:col>1</xdr:col>
      <xdr:colOff>2352675</xdr:colOff>
      <xdr:row>60</xdr:row>
      <xdr:rowOff>142875</xdr:rowOff>
    </xdr:to>
    <xdr:sp>
      <xdr:nvSpPr>
        <xdr:cNvPr id="12" name="Conector recto 12"/>
        <xdr:cNvSpPr>
          <a:spLocks/>
        </xdr:cNvSpPr>
      </xdr:nvSpPr>
      <xdr:spPr>
        <a:xfrm flipV="1">
          <a:off x="123825" y="9296400"/>
          <a:ext cx="23241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247650</xdr:colOff>
      <xdr:row>57</xdr:row>
      <xdr:rowOff>0</xdr:rowOff>
    </xdr:from>
    <xdr:to>
      <xdr:col>8</xdr:col>
      <xdr:colOff>752475</xdr:colOff>
      <xdr:row>58</xdr:row>
      <xdr:rowOff>9525</xdr:rowOff>
    </xdr:to>
    <xdr:sp>
      <xdr:nvSpPr>
        <xdr:cNvPr id="13" name="CuadroTexto 13"/>
        <xdr:cNvSpPr txBox="1">
          <a:spLocks noChangeArrowheads="1"/>
        </xdr:cNvSpPr>
      </xdr:nvSpPr>
      <xdr:spPr>
        <a:xfrm>
          <a:off x="10144125" y="8705850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</a:t>
          </a:r>
        </a:p>
      </xdr:txBody>
    </xdr:sp>
    <xdr:clientData/>
  </xdr:twoCellAnchor>
  <xdr:twoCellAnchor>
    <xdr:from>
      <xdr:col>6</xdr:col>
      <xdr:colOff>3981450</xdr:colOff>
      <xdr:row>60</xdr:row>
      <xdr:rowOff>133350</xdr:rowOff>
    </xdr:from>
    <xdr:to>
      <xdr:col>9</xdr:col>
      <xdr:colOff>38100</xdr:colOff>
      <xdr:row>63</xdr:row>
      <xdr:rowOff>76200</xdr:rowOff>
    </xdr:to>
    <xdr:sp>
      <xdr:nvSpPr>
        <xdr:cNvPr id="14" name="CuadroTexto 14"/>
        <xdr:cNvSpPr txBox="1">
          <a:spLocks noChangeArrowheads="1"/>
        </xdr:cNvSpPr>
      </xdr:nvSpPr>
      <xdr:spPr>
        <a:xfrm>
          <a:off x="9801225" y="9296400"/>
          <a:ext cx="2381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José Arturo Riva Palacio Huidobro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 de Recursos Financieros "3"</a:t>
          </a:r>
        </a:p>
      </xdr:txBody>
    </xdr:sp>
    <xdr:clientData/>
  </xdr:twoCellAnchor>
  <xdr:twoCellAnchor>
    <xdr:from>
      <xdr:col>6</xdr:col>
      <xdr:colOff>4067175</xdr:colOff>
      <xdr:row>61</xdr:row>
      <xdr:rowOff>0</xdr:rowOff>
    </xdr:from>
    <xdr:to>
      <xdr:col>8</xdr:col>
      <xdr:colOff>923925</xdr:colOff>
      <xdr:row>61</xdr:row>
      <xdr:rowOff>9525</xdr:rowOff>
    </xdr:to>
    <xdr:sp>
      <xdr:nvSpPr>
        <xdr:cNvPr id="15" name="Conector recto 15"/>
        <xdr:cNvSpPr>
          <a:spLocks/>
        </xdr:cNvSpPr>
      </xdr:nvSpPr>
      <xdr:spPr>
        <a:xfrm flipV="1">
          <a:off x="9886950" y="9315450"/>
          <a:ext cx="20669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2562225</xdr:colOff>
      <xdr:row>74</xdr:row>
      <xdr:rowOff>47625</xdr:rowOff>
    </xdr:from>
    <xdr:to>
      <xdr:col>1</xdr:col>
      <xdr:colOff>4200525</xdr:colOff>
      <xdr:row>75</xdr:row>
      <xdr:rowOff>19050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667000" y="12925425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Revisa</a:t>
          </a:r>
        </a:p>
      </xdr:txBody>
    </xdr:sp>
    <xdr:clientData/>
  </xdr:twoCellAnchor>
  <xdr:twoCellAnchor>
    <xdr:from>
      <xdr:col>1</xdr:col>
      <xdr:colOff>2171700</xdr:colOff>
      <xdr:row>77</xdr:row>
      <xdr:rowOff>47625</xdr:rowOff>
    </xdr:from>
    <xdr:to>
      <xdr:col>2</xdr:col>
      <xdr:colOff>257175</xdr:colOff>
      <xdr:row>79</xdr:row>
      <xdr:rowOff>66675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2276475" y="13496925"/>
          <a:ext cx="25050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Paulina Moreno García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Administradora Central de Recursos Financieros</a:t>
          </a:r>
        </a:p>
      </xdr:txBody>
    </xdr:sp>
    <xdr:clientData/>
  </xdr:twoCellAnchor>
  <xdr:twoCellAnchor>
    <xdr:from>
      <xdr:col>1</xdr:col>
      <xdr:colOff>2305050</xdr:colOff>
      <xdr:row>77</xdr:row>
      <xdr:rowOff>76200</xdr:rowOff>
    </xdr:from>
    <xdr:to>
      <xdr:col>2</xdr:col>
      <xdr:colOff>19050</xdr:colOff>
      <xdr:row>77</xdr:row>
      <xdr:rowOff>85725</xdr:rowOff>
    </xdr:to>
    <xdr:sp>
      <xdr:nvSpPr>
        <xdr:cNvPr id="3" name="Conector recto 3"/>
        <xdr:cNvSpPr>
          <a:spLocks/>
        </xdr:cNvSpPr>
      </xdr:nvSpPr>
      <xdr:spPr>
        <a:xfrm flipV="1">
          <a:off x="2409825" y="13525500"/>
          <a:ext cx="21336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247650</xdr:colOff>
      <xdr:row>74</xdr:row>
      <xdr:rowOff>47625</xdr:rowOff>
    </xdr:from>
    <xdr:to>
      <xdr:col>1</xdr:col>
      <xdr:colOff>1885950</xdr:colOff>
      <xdr:row>75</xdr:row>
      <xdr:rowOff>19050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352425" y="12925425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</a:t>
          </a:r>
        </a:p>
      </xdr:txBody>
    </xdr:sp>
    <xdr:clientData/>
  </xdr:twoCellAnchor>
  <xdr:twoCellAnchor>
    <xdr:from>
      <xdr:col>0</xdr:col>
      <xdr:colOff>0</xdr:colOff>
      <xdr:row>76</xdr:row>
      <xdr:rowOff>161925</xdr:rowOff>
    </xdr:from>
    <xdr:to>
      <xdr:col>1</xdr:col>
      <xdr:colOff>2362200</xdr:colOff>
      <xdr:row>79</xdr:row>
      <xdr:rowOff>152400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0" y="13420725"/>
          <a:ext cx="24669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Paloma Rachel Aguilar Correa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Administradora General de Recursos y Servicios</a:t>
          </a:r>
        </a:p>
      </xdr:txBody>
    </xdr:sp>
    <xdr:clientData/>
  </xdr:twoCellAnchor>
  <xdr:twoCellAnchor>
    <xdr:from>
      <xdr:col>0</xdr:col>
      <xdr:colOff>28575</xdr:colOff>
      <xdr:row>77</xdr:row>
      <xdr:rowOff>76200</xdr:rowOff>
    </xdr:from>
    <xdr:to>
      <xdr:col>1</xdr:col>
      <xdr:colOff>2247900</xdr:colOff>
      <xdr:row>77</xdr:row>
      <xdr:rowOff>85725</xdr:rowOff>
    </xdr:to>
    <xdr:sp>
      <xdr:nvSpPr>
        <xdr:cNvPr id="6" name="Conector recto 6"/>
        <xdr:cNvSpPr>
          <a:spLocks/>
        </xdr:cNvSpPr>
      </xdr:nvSpPr>
      <xdr:spPr>
        <a:xfrm flipV="1">
          <a:off x="28575" y="13525500"/>
          <a:ext cx="23241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257175</xdr:colOff>
      <xdr:row>74</xdr:row>
      <xdr:rowOff>38100</xdr:rowOff>
    </xdr:from>
    <xdr:to>
      <xdr:col>3</xdr:col>
      <xdr:colOff>666750</xdr:colOff>
      <xdr:row>75</xdr:row>
      <xdr:rowOff>9525</xdr:rowOff>
    </xdr:to>
    <xdr:sp>
      <xdr:nvSpPr>
        <xdr:cNvPr id="7" name="CuadroTexto 7"/>
        <xdr:cNvSpPr txBox="1">
          <a:spLocks noChangeArrowheads="1"/>
        </xdr:cNvSpPr>
      </xdr:nvSpPr>
      <xdr:spPr>
        <a:xfrm>
          <a:off x="4781550" y="12915900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</a:t>
          </a:r>
        </a:p>
      </xdr:txBody>
    </xdr:sp>
    <xdr:clientData/>
  </xdr:twoCellAnchor>
  <xdr:twoCellAnchor>
    <xdr:from>
      <xdr:col>2</xdr:col>
      <xdr:colOff>57150</xdr:colOff>
      <xdr:row>77</xdr:row>
      <xdr:rowOff>57150</xdr:rowOff>
    </xdr:from>
    <xdr:to>
      <xdr:col>4</xdr:col>
      <xdr:colOff>152400</xdr:colOff>
      <xdr:row>79</xdr:row>
      <xdr:rowOff>76200</xdr:rowOff>
    </xdr:to>
    <xdr:sp>
      <xdr:nvSpPr>
        <xdr:cNvPr id="8" name="CuadroTexto 8"/>
        <xdr:cNvSpPr txBox="1">
          <a:spLocks noChangeArrowheads="1"/>
        </xdr:cNvSpPr>
      </xdr:nvSpPr>
      <xdr:spPr>
        <a:xfrm>
          <a:off x="4581525" y="13506450"/>
          <a:ext cx="2381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José Arturo Riva Palacio Huidobro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 de Recursos Financieros "3"</a:t>
          </a:r>
        </a:p>
      </xdr:txBody>
    </xdr:sp>
    <xdr:clientData/>
  </xdr:twoCellAnchor>
  <xdr:twoCellAnchor>
    <xdr:from>
      <xdr:col>2</xdr:col>
      <xdr:colOff>161925</xdr:colOff>
      <xdr:row>77</xdr:row>
      <xdr:rowOff>76200</xdr:rowOff>
    </xdr:from>
    <xdr:to>
      <xdr:col>3</xdr:col>
      <xdr:colOff>1000125</xdr:colOff>
      <xdr:row>77</xdr:row>
      <xdr:rowOff>85725</xdr:rowOff>
    </xdr:to>
    <xdr:sp>
      <xdr:nvSpPr>
        <xdr:cNvPr id="9" name="Conector recto 9"/>
        <xdr:cNvSpPr>
          <a:spLocks/>
        </xdr:cNvSpPr>
      </xdr:nvSpPr>
      <xdr:spPr>
        <a:xfrm flipV="1">
          <a:off x="4686300" y="13525500"/>
          <a:ext cx="20669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247650</xdr:colOff>
      <xdr:row>74</xdr:row>
      <xdr:rowOff>47625</xdr:rowOff>
    </xdr:from>
    <xdr:to>
      <xdr:col>1</xdr:col>
      <xdr:colOff>1885950</xdr:colOff>
      <xdr:row>75</xdr:row>
      <xdr:rowOff>19050</xdr:rowOff>
    </xdr:to>
    <xdr:sp>
      <xdr:nvSpPr>
        <xdr:cNvPr id="10" name="CuadroTexto 10"/>
        <xdr:cNvSpPr txBox="1">
          <a:spLocks noChangeArrowheads="1"/>
        </xdr:cNvSpPr>
      </xdr:nvSpPr>
      <xdr:spPr>
        <a:xfrm>
          <a:off x="352425" y="12925425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42</xdr:row>
      <xdr:rowOff>9525</xdr:rowOff>
    </xdr:from>
    <xdr:to>
      <xdr:col>2</xdr:col>
      <xdr:colOff>619125</xdr:colOff>
      <xdr:row>42</xdr:row>
      <xdr:rowOff>171450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762375" y="10868025"/>
          <a:ext cx="1724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Revisa</a:t>
          </a:r>
        </a:p>
      </xdr:txBody>
    </xdr:sp>
    <xdr:clientData/>
  </xdr:twoCellAnchor>
  <xdr:twoCellAnchor>
    <xdr:from>
      <xdr:col>0</xdr:col>
      <xdr:colOff>3390900</xdr:colOff>
      <xdr:row>45</xdr:row>
      <xdr:rowOff>38100</xdr:rowOff>
    </xdr:from>
    <xdr:to>
      <xdr:col>3</xdr:col>
      <xdr:colOff>114300</xdr:colOff>
      <xdr:row>52</xdr:row>
      <xdr:rowOff>152400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390900" y="11468100"/>
          <a:ext cx="24669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Paulina Moreno García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Administradora Central de Recursos Financieros</a:t>
          </a:r>
        </a:p>
      </xdr:txBody>
    </xdr:sp>
    <xdr:clientData/>
  </xdr:twoCellAnchor>
  <xdr:twoCellAnchor>
    <xdr:from>
      <xdr:col>0</xdr:col>
      <xdr:colOff>3467100</xdr:colOff>
      <xdr:row>45</xdr:row>
      <xdr:rowOff>19050</xdr:rowOff>
    </xdr:from>
    <xdr:to>
      <xdr:col>2</xdr:col>
      <xdr:colOff>819150</xdr:colOff>
      <xdr:row>45</xdr:row>
      <xdr:rowOff>28575</xdr:rowOff>
    </xdr:to>
    <xdr:sp>
      <xdr:nvSpPr>
        <xdr:cNvPr id="3" name="Conector recto 3"/>
        <xdr:cNvSpPr>
          <a:spLocks/>
        </xdr:cNvSpPr>
      </xdr:nvSpPr>
      <xdr:spPr>
        <a:xfrm flipV="1">
          <a:off x="3467100" y="11449050"/>
          <a:ext cx="22193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352425</xdr:colOff>
      <xdr:row>42</xdr:row>
      <xdr:rowOff>9525</xdr:rowOff>
    </xdr:from>
    <xdr:to>
      <xdr:col>0</xdr:col>
      <xdr:colOff>1990725</xdr:colOff>
      <xdr:row>42</xdr:row>
      <xdr:rowOff>171450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352425" y="10868025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</a:t>
          </a:r>
        </a:p>
      </xdr:txBody>
    </xdr:sp>
    <xdr:clientData/>
  </xdr:twoCellAnchor>
  <xdr:twoCellAnchor>
    <xdr:from>
      <xdr:col>0</xdr:col>
      <xdr:colOff>0</xdr:colOff>
      <xdr:row>44</xdr:row>
      <xdr:rowOff>133350</xdr:rowOff>
    </xdr:from>
    <xdr:to>
      <xdr:col>0</xdr:col>
      <xdr:colOff>2428875</xdr:colOff>
      <xdr:row>52</xdr:row>
      <xdr:rowOff>142875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0" y="11372850"/>
          <a:ext cx="24288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Paloma Rachel Aguilar Correa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Administradora General de Recursos y Servicios</a:t>
          </a:r>
        </a:p>
      </xdr:txBody>
    </xdr:sp>
    <xdr:clientData/>
  </xdr:twoCellAnchor>
  <xdr:twoCellAnchor>
    <xdr:from>
      <xdr:col>0</xdr:col>
      <xdr:colOff>76200</xdr:colOff>
      <xdr:row>44</xdr:row>
      <xdr:rowOff>161925</xdr:rowOff>
    </xdr:from>
    <xdr:to>
      <xdr:col>0</xdr:col>
      <xdr:colOff>2400300</xdr:colOff>
      <xdr:row>44</xdr:row>
      <xdr:rowOff>171450</xdr:rowOff>
    </xdr:to>
    <xdr:sp>
      <xdr:nvSpPr>
        <xdr:cNvPr id="6" name="Conector recto 6"/>
        <xdr:cNvSpPr>
          <a:spLocks/>
        </xdr:cNvSpPr>
      </xdr:nvSpPr>
      <xdr:spPr>
        <a:xfrm flipV="1">
          <a:off x="76200" y="11401425"/>
          <a:ext cx="23241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485775</xdr:colOff>
      <xdr:row>42</xdr:row>
      <xdr:rowOff>0</xdr:rowOff>
    </xdr:from>
    <xdr:to>
      <xdr:col>5</xdr:col>
      <xdr:colOff>1000125</xdr:colOff>
      <xdr:row>42</xdr:row>
      <xdr:rowOff>161925</xdr:rowOff>
    </xdr:to>
    <xdr:sp>
      <xdr:nvSpPr>
        <xdr:cNvPr id="7" name="CuadroTexto 7"/>
        <xdr:cNvSpPr txBox="1">
          <a:spLocks noChangeArrowheads="1"/>
        </xdr:cNvSpPr>
      </xdr:nvSpPr>
      <xdr:spPr>
        <a:xfrm>
          <a:off x="7219950" y="10858500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</a:t>
          </a:r>
        </a:p>
      </xdr:txBody>
    </xdr:sp>
    <xdr:clientData/>
  </xdr:twoCellAnchor>
  <xdr:twoCellAnchor>
    <xdr:from>
      <xdr:col>4</xdr:col>
      <xdr:colOff>142875</xdr:colOff>
      <xdr:row>45</xdr:row>
      <xdr:rowOff>19050</xdr:rowOff>
    </xdr:from>
    <xdr:to>
      <xdr:col>6</xdr:col>
      <xdr:colOff>171450</xdr:colOff>
      <xdr:row>52</xdr:row>
      <xdr:rowOff>95250</xdr:rowOff>
    </xdr:to>
    <xdr:sp>
      <xdr:nvSpPr>
        <xdr:cNvPr id="8" name="CuadroTexto 8"/>
        <xdr:cNvSpPr txBox="1">
          <a:spLocks noChangeArrowheads="1"/>
        </xdr:cNvSpPr>
      </xdr:nvSpPr>
      <xdr:spPr>
        <a:xfrm>
          <a:off x="6877050" y="11449050"/>
          <a:ext cx="2381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José Arturo Riva Palacio Huidobro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 de Recursos Financieros "3"</a:t>
          </a:r>
        </a:p>
      </xdr:txBody>
    </xdr:sp>
    <xdr:clientData/>
  </xdr:twoCellAnchor>
  <xdr:twoCellAnchor>
    <xdr:from>
      <xdr:col>4</xdr:col>
      <xdr:colOff>266700</xdr:colOff>
      <xdr:row>45</xdr:row>
      <xdr:rowOff>0</xdr:rowOff>
    </xdr:from>
    <xdr:to>
      <xdr:col>5</xdr:col>
      <xdr:colOff>1209675</xdr:colOff>
      <xdr:row>45</xdr:row>
      <xdr:rowOff>9525</xdr:rowOff>
    </xdr:to>
    <xdr:sp>
      <xdr:nvSpPr>
        <xdr:cNvPr id="9" name="Conector recto 9"/>
        <xdr:cNvSpPr>
          <a:spLocks/>
        </xdr:cNvSpPr>
      </xdr:nvSpPr>
      <xdr:spPr>
        <a:xfrm flipV="1">
          <a:off x="7000875" y="11430000"/>
          <a:ext cx="20669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2914650</xdr:colOff>
      <xdr:row>71</xdr:row>
      <xdr:rowOff>9525</xdr:rowOff>
    </xdr:from>
    <xdr:to>
      <xdr:col>2</xdr:col>
      <xdr:colOff>514350</xdr:colOff>
      <xdr:row>72</xdr:row>
      <xdr:rowOff>19050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009900" y="10858500"/>
          <a:ext cx="2000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Revisa</a:t>
          </a:r>
        </a:p>
      </xdr:txBody>
    </xdr:sp>
    <xdr:clientData/>
  </xdr:twoCellAnchor>
  <xdr:twoCellAnchor>
    <xdr:from>
      <xdr:col>1</xdr:col>
      <xdr:colOff>2352675</xdr:colOff>
      <xdr:row>74</xdr:row>
      <xdr:rowOff>171450</xdr:rowOff>
    </xdr:from>
    <xdr:to>
      <xdr:col>2</xdr:col>
      <xdr:colOff>742950</xdr:colOff>
      <xdr:row>77</xdr:row>
      <xdr:rowOff>76200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2447925" y="11477625"/>
          <a:ext cx="27908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Paulina Moreno García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Administradora Central de Recursos Financieros</a:t>
          </a:r>
        </a:p>
      </xdr:txBody>
    </xdr:sp>
    <xdr:clientData/>
  </xdr:twoCellAnchor>
  <xdr:twoCellAnchor>
    <xdr:from>
      <xdr:col>1</xdr:col>
      <xdr:colOff>2533650</xdr:colOff>
      <xdr:row>75</xdr:row>
      <xdr:rowOff>0</xdr:rowOff>
    </xdr:from>
    <xdr:to>
      <xdr:col>2</xdr:col>
      <xdr:colOff>628650</xdr:colOff>
      <xdr:row>75</xdr:row>
      <xdr:rowOff>9525</xdr:rowOff>
    </xdr:to>
    <xdr:sp>
      <xdr:nvSpPr>
        <xdr:cNvPr id="3" name="Conector recto 3"/>
        <xdr:cNvSpPr>
          <a:spLocks/>
        </xdr:cNvSpPr>
      </xdr:nvSpPr>
      <xdr:spPr>
        <a:xfrm flipV="1">
          <a:off x="2628900" y="11496675"/>
          <a:ext cx="249555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352425</xdr:colOff>
      <xdr:row>71</xdr:row>
      <xdr:rowOff>9525</xdr:rowOff>
    </xdr:from>
    <xdr:to>
      <xdr:col>1</xdr:col>
      <xdr:colOff>1990725</xdr:colOff>
      <xdr:row>72</xdr:row>
      <xdr:rowOff>19050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447675" y="10858500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</a:t>
          </a:r>
        </a:p>
      </xdr:txBody>
    </xdr:sp>
    <xdr:clientData/>
  </xdr:twoCellAnchor>
  <xdr:twoCellAnchor>
    <xdr:from>
      <xdr:col>1</xdr:col>
      <xdr:colOff>0</xdr:colOff>
      <xdr:row>74</xdr:row>
      <xdr:rowOff>47625</xdr:rowOff>
    </xdr:from>
    <xdr:to>
      <xdr:col>1</xdr:col>
      <xdr:colOff>2428875</xdr:colOff>
      <xdr:row>77</xdr:row>
      <xdr:rowOff>152400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95250" y="11391900"/>
          <a:ext cx="24288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Paloma Rachel Aguilar Correa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Administradora General de Recursos y Servicios</a:t>
          </a:r>
        </a:p>
      </xdr:txBody>
    </xdr:sp>
    <xdr:clientData/>
  </xdr:twoCellAnchor>
  <xdr:twoCellAnchor>
    <xdr:from>
      <xdr:col>1</xdr:col>
      <xdr:colOff>28575</xdr:colOff>
      <xdr:row>74</xdr:row>
      <xdr:rowOff>142875</xdr:rowOff>
    </xdr:from>
    <xdr:to>
      <xdr:col>1</xdr:col>
      <xdr:colOff>2352675</xdr:colOff>
      <xdr:row>75</xdr:row>
      <xdr:rowOff>0</xdr:rowOff>
    </xdr:to>
    <xdr:sp>
      <xdr:nvSpPr>
        <xdr:cNvPr id="6" name="Conector recto 6"/>
        <xdr:cNvSpPr>
          <a:spLocks/>
        </xdr:cNvSpPr>
      </xdr:nvSpPr>
      <xdr:spPr>
        <a:xfrm flipV="1">
          <a:off x="123825" y="11487150"/>
          <a:ext cx="23241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1181100</xdr:colOff>
      <xdr:row>71</xdr:row>
      <xdr:rowOff>0</xdr:rowOff>
    </xdr:from>
    <xdr:to>
      <xdr:col>4</xdr:col>
      <xdr:colOff>247650</xdr:colOff>
      <xdr:row>72</xdr:row>
      <xdr:rowOff>9525</xdr:rowOff>
    </xdr:to>
    <xdr:sp>
      <xdr:nvSpPr>
        <xdr:cNvPr id="7" name="CuadroTexto 7"/>
        <xdr:cNvSpPr txBox="1">
          <a:spLocks noChangeArrowheads="1"/>
        </xdr:cNvSpPr>
      </xdr:nvSpPr>
      <xdr:spPr>
        <a:xfrm>
          <a:off x="5676900" y="10848975"/>
          <a:ext cx="22860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</a:t>
          </a:r>
        </a:p>
      </xdr:txBody>
    </xdr:sp>
    <xdr:clientData/>
  </xdr:twoCellAnchor>
  <xdr:twoCellAnchor>
    <xdr:from>
      <xdr:col>2</xdr:col>
      <xdr:colOff>971550</xdr:colOff>
      <xdr:row>74</xdr:row>
      <xdr:rowOff>133350</xdr:rowOff>
    </xdr:from>
    <xdr:to>
      <xdr:col>3</xdr:col>
      <xdr:colOff>1581150</xdr:colOff>
      <xdr:row>77</xdr:row>
      <xdr:rowOff>76200</xdr:rowOff>
    </xdr:to>
    <xdr:sp>
      <xdr:nvSpPr>
        <xdr:cNvPr id="8" name="CuadroTexto 8"/>
        <xdr:cNvSpPr txBox="1">
          <a:spLocks noChangeArrowheads="1"/>
        </xdr:cNvSpPr>
      </xdr:nvSpPr>
      <xdr:spPr>
        <a:xfrm>
          <a:off x="5467350" y="11477625"/>
          <a:ext cx="22193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José Arturo Riva Palacio Huidobro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 de Recursos Financieros "3"</a:t>
          </a:r>
        </a:p>
      </xdr:txBody>
    </xdr:sp>
    <xdr:clientData/>
  </xdr:twoCellAnchor>
  <xdr:twoCellAnchor>
    <xdr:from>
      <xdr:col>2</xdr:col>
      <xdr:colOff>952500</xdr:colOff>
      <xdr:row>75</xdr:row>
      <xdr:rowOff>0</xdr:rowOff>
    </xdr:from>
    <xdr:to>
      <xdr:col>3</xdr:col>
      <xdr:colOff>1571625</xdr:colOff>
      <xdr:row>75</xdr:row>
      <xdr:rowOff>9525</xdr:rowOff>
    </xdr:to>
    <xdr:sp>
      <xdr:nvSpPr>
        <xdr:cNvPr id="9" name="Conector recto 9"/>
        <xdr:cNvSpPr>
          <a:spLocks/>
        </xdr:cNvSpPr>
      </xdr:nvSpPr>
      <xdr:spPr>
        <a:xfrm flipV="1">
          <a:off x="5448300" y="11496675"/>
          <a:ext cx="222885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3333750</xdr:colOff>
      <xdr:row>67</xdr:row>
      <xdr:rowOff>9525</xdr:rowOff>
    </xdr:from>
    <xdr:to>
      <xdr:col>0</xdr:col>
      <xdr:colOff>4972050</xdr:colOff>
      <xdr:row>67</xdr:row>
      <xdr:rowOff>171450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333750" y="12287250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Revisa</a:t>
          </a:r>
        </a:p>
      </xdr:txBody>
    </xdr:sp>
    <xdr:clientData/>
  </xdr:twoCellAnchor>
  <xdr:twoCellAnchor>
    <xdr:from>
      <xdr:col>0</xdr:col>
      <xdr:colOff>2914650</xdr:colOff>
      <xdr:row>70</xdr:row>
      <xdr:rowOff>57150</xdr:rowOff>
    </xdr:from>
    <xdr:to>
      <xdr:col>0</xdr:col>
      <xdr:colOff>5343525</xdr:colOff>
      <xdr:row>72</xdr:row>
      <xdr:rowOff>76200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2914650" y="12906375"/>
          <a:ext cx="24288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Paulina Moreno García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Administradora Central de Recursos Financieros</a:t>
          </a:r>
        </a:p>
      </xdr:txBody>
    </xdr:sp>
    <xdr:clientData/>
  </xdr:twoCellAnchor>
  <xdr:twoCellAnchor>
    <xdr:from>
      <xdr:col>0</xdr:col>
      <xdr:colOff>3048000</xdr:colOff>
      <xdr:row>70</xdr:row>
      <xdr:rowOff>38100</xdr:rowOff>
    </xdr:from>
    <xdr:to>
      <xdr:col>0</xdr:col>
      <xdr:colOff>5181600</xdr:colOff>
      <xdr:row>70</xdr:row>
      <xdr:rowOff>47625</xdr:rowOff>
    </xdr:to>
    <xdr:sp>
      <xdr:nvSpPr>
        <xdr:cNvPr id="3" name="Conector recto 3"/>
        <xdr:cNvSpPr>
          <a:spLocks/>
        </xdr:cNvSpPr>
      </xdr:nvSpPr>
      <xdr:spPr>
        <a:xfrm flipV="1">
          <a:off x="3048000" y="12887325"/>
          <a:ext cx="21336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352425</xdr:colOff>
      <xdr:row>67</xdr:row>
      <xdr:rowOff>9525</xdr:rowOff>
    </xdr:from>
    <xdr:to>
      <xdr:col>0</xdr:col>
      <xdr:colOff>1990725</xdr:colOff>
      <xdr:row>67</xdr:row>
      <xdr:rowOff>171450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352425" y="12287250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</a:t>
          </a:r>
        </a:p>
      </xdr:txBody>
    </xdr:sp>
    <xdr:clientData/>
  </xdr:twoCellAnchor>
  <xdr:twoCellAnchor>
    <xdr:from>
      <xdr:col>0</xdr:col>
      <xdr:colOff>0</xdr:colOff>
      <xdr:row>70</xdr:row>
      <xdr:rowOff>19050</xdr:rowOff>
    </xdr:from>
    <xdr:to>
      <xdr:col>0</xdr:col>
      <xdr:colOff>2457450</xdr:colOff>
      <xdr:row>73</xdr:row>
      <xdr:rowOff>9525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0" y="12868275"/>
          <a:ext cx="24574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Paloma Rachel Aguilar Correa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Administradora General de Recursos y Servicios</a:t>
          </a:r>
        </a:p>
      </xdr:txBody>
    </xdr:sp>
    <xdr:clientData/>
  </xdr:twoCellAnchor>
  <xdr:twoCellAnchor>
    <xdr:from>
      <xdr:col>0</xdr:col>
      <xdr:colOff>28575</xdr:colOff>
      <xdr:row>70</xdr:row>
      <xdr:rowOff>38100</xdr:rowOff>
    </xdr:from>
    <xdr:to>
      <xdr:col>0</xdr:col>
      <xdr:colOff>2352675</xdr:colOff>
      <xdr:row>70</xdr:row>
      <xdr:rowOff>47625</xdr:rowOff>
    </xdr:to>
    <xdr:sp>
      <xdr:nvSpPr>
        <xdr:cNvPr id="6" name="Conector recto 6"/>
        <xdr:cNvSpPr>
          <a:spLocks/>
        </xdr:cNvSpPr>
      </xdr:nvSpPr>
      <xdr:spPr>
        <a:xfrm flipV="1">
          <a:off x="28575" y="12887325"/>
          <a:ext cx="23241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628650</xdr:colOff>
      <xdr:row>67</xdr:row>
      <xdr:rowOff>19050</xdr:rowOff>
    </xdr:from>
    <xdr:to>
      <xdr:col>2</xdr:col>
      <xdr:colOff>1009650</xdr:colOff>
      <xdr:row>67</xdr:row>
      <xdr:rowOff>180975</xdr:rowOff>
    </xdr:to>
    <xdr:sp>
      <xdr:nvSpPr>
        <xdr:cNvPr id="7" name="CuadroTexto 7"/>
        <xdr:cNvSpPr txBox="1">
          <a:spLocks noChangeArrowheads="1"/>
        </xdr:cNvSpPr>
      </xdr:nvSpPr>
      <xdr:spPr>
        <a:xfrm>
          <a:off x="6315075" y="12296775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</a:t>
          </a:r>
        </a:p>
      </xdr:txBody>
    </xdr:sp>
    <xdr:clientData/>
  </xdr:twoCellAnchor>
  <xdr:twoCellAnchor>
    <xdr:from>
      <xdr:col>1</xdr:col>
      <xdr:colOff>285750</xdr:colOff>
      <xdr:row>70</xdr:row>
      <xdr:rowOff>19050</xdr:rowOff>
    </xdr:from>
    <xdr:to>
      <xdr:col>3</xdr:col>
      <xdr:colOff>142875</xdr:colOff>
      <xdr:row>72</xdr:row>
      <xdr:rowOff>38100</xdr:rowOff>
    </xdr:to>
    <xdr:sp>
      <xdr:nvSpPr>
        <xdr:cNvPr id="8" name="CuadroTexto 8"/>
        <xdr:cNvSpPr txBox="1">
          <a:spLocks noChangeArrowheads="1"/>
        </xdr:cNvSpPr>
      </xdr:nvSpPr>
      <xdr:spPr>
        <a:xfrm>
          <a:off x="5972175" y="12868275"/>
          <a:ext cx="2381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José Arturo Riva Palacio Huidobro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 de Recursos Financieros "3"</a:t>
          </a:r>
        </a:p>
      </xdr:txBody>
    </xdr:sp>
    <xdr:clientData/>
  </xdr:twoCellAnchor>
  <xdr:twoCellAnchor>
    <xdr:from>
      <xdr:col>1</xdr:col>
      <xdr:colOff>371475</xdr:colOff>
      <xdr:row>70</xdr:row>
      <xdr:rowOff>38100</xdr:rowOff>
    </xdr:from>
    <xdr:to>
      <xdr:col>2</xdr:col>
      <xdr:colOff>1181100</xdr:colOff>
      <xdr:row>70</xdr:row>
      <xdr:rowOff>47625</xdr:rowOff>
    </xdr:to>
    <xdr:sp>
      <xdr:nvSpPr>
        <xdr:cNvPr id="9" name="Conector recto 9"/>
        <xdr:cNvSpPr>
          <a:spLocks/>
        </xdr:cNvSpPr>
      </xdr:nvSpPr>
      <xdr:spPr>
        <a:xfrm flipV="1">
          <a:off x="6057900" y="12887325"/>
          <a:ext cx="20669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29</xdr:row>
      <xdr:rowOff>9525</xdr:rowOff>
    </xdr:from>
    <xdr:to>
      <xdr:col>3</xdr:col>
      <xdr:colOff>723900</xdr:colOff>
      <xdr:row>30</xdr:row>
      <xdr:rowOff>28575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629025" y="4791075"/>
          <a:ext cx="1752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Revisa</a:t>
          </a:r>
        </a:p>
      </xdr:txBody>
    </xdr:sp>
    <xdr:clientData/>
  </xdr:twoCellAnchor>
  <xdr:twoCellAnchor>
    <xdr:from>
      <xdr:col>1</xdr:col>
      <xdr:colOff>3076575</xdr:colOff>
      <xdr:row>33</xdr:row>
      <xdr:rowOff>0</xdr:rowOff>
    </xdr:from>
    <xdr:to>
      <xdr:col>4</xdr:col>
      <xdr:colOff>123825</xdr:colOff>
      <xdr:row>35</xdr:row>
      <xdr:rowOff>123825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257550" y="5543550"/>
          <a:ext cx="24955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Paulina Moreno García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Administradora Central de Recursos Financieros</a:t>
          </a:r>
        </a:p>
      </xdr:txBody>
    </xdr:sp>
    <xdr:clientData/>
  </xdr:twoCellAnchor>
  <xdr:twoCellAnchor>
    <xdr:from>
      <xdr:col>1</xdr:col>
      <xdr:colOff>3181350</xdr:colOff>
      <xdr:row>33</xdr:row>
      <xdr:rowOff>0</xdr:rowOff>
    </xdr:from>
    <xdr:to>
      <xdr:col>3</xdr:col>
      <xdr:colOff>952500</xdr:colOff>
      <xdr:row>33</xdr:row>
      <xdr:rowOff>9525</xdr:rowOff>
    </xdr:to>
    <xdr:sp>
      <xdr:nvSpPr>
        <xdr:cNvPr id="3" name="Conector recto 3"/>
        <xdr:cNvSpPr>
          <a:spLocks/>
        </xdr:cNvSpPr>
      </xdr:nvSpPr>
      <xdr:spPr>
        <a:xfrm flipV="1">
          <a:off x="3362325" y="5543550"/>
          <a:ext cx="22479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171450</xdr:colOff>
      <xdr:row>29</xdr:row>
      <xdr:rowOff>9525</xdr:rowOff>
    </xdr:from>
    <xdr:to>
      <xdr:col>1</xdr:col>
      <xdr:colOff>1809750</xdr:colOff>
      <xdr:row>30</xdr:row>
      <xdr:rowOff>28575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352425" y="4791075"/>
          <a:ext cx="1638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</a:t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1</xdr:col>
      <xdr:colOff>2266950</xdr:colOff>
      <xdr:row>36</xdr:row>
      <xdr:rowOff>28575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0" y="5438775"/>
          <a:ext cx="24479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Lic. Paloma Rachel Aguilar Correa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Administradora General de Recursos y Servicios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1</xdr:col>
      <xdr:colOff>2171700</xdr:colOff>
      <xdr:row>33</xdr:row>
      <xdr:rowOff>9525</xdr:rowOff>
    </xdr:to>
    <xdr:sp>
      <xdr:nvSpPr>
        <xdr:cNvPr id="6" name="Conector recto 6"/>
        <xdr:cNvSpPr>
          <a:spLocks/>
        </xdr:cNvSpPr>
      </xdr:nvSpPr>
      <xdr:spPr>
        <a:xfrm flipV="1">
          <a:off x="28575" y="5543550"/>
          <a:ext cx="23241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190500</xdr:colOff>
      <xdr:row>29</xdr:row>
      <xdr:rowOff>0</xdr:rowOff>
    </xdr:from>
    <xdr:to>
      <xdr:col>6</xdr:col>
      <xdr:colOff>695325</xdr:colOff>
      <xdr:row>30</xdr:row>
      <xdr:rowOff>9525</xdr:rowOff>
    </xdr:to>
    <xdr:sp>
      <xdr:nvSpPr>
        <xdr:cNvPr id="7" name="CuadroTexto 7"/>
        <xdr:cNvSpPr txBox="1">
          <a:spLocks noChangeArrowheads="1"/>
        </xdr:cNvSpPr>
      </xdr:nvSpPr>
      <xdr:spPr>
        <a:xfrm>
          <a:off x="6762750" y="4781550"/>
          <a:ext cx="1638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</a:t>
          </a:r>
        </a:p>
      </xdr:txBody>
    </xdr:sp>
    <xdr:clientData/>
  </xdr:twoCellAnchor>
  <xdr:twoCellAnchor>
    <xdr:from>
      <xdr:col>4</xdr:col>
      <xdr:colOff>790575</xdr:colOff>
      <xdr:row>32</xdr:row>
      <xdr:rowOff>171450</xdr:rowOff>
    </xdr:from>
    <xdr:to>
      <xdr:col>7</xdr:col>
      <xdr:colOff>152400</xdr:colOff>
      <xdr:row>35</xdr:row>
      <xdr:rowOff>95250</xdr:rowOff>
    </xdr:to>
    <xdr:sp>
      <xdr:nvSpPr>
        <xdr:cNvPr id="8" name="CuadroTexto 8"/>
        <xdr:cNvSpPr txBox="1">
          <a:spLocks noChangeArrowheads="1"/>
        </xdr:cNvSpPr>
      </xdr:nvSpPr>
      <xdr:spPr>
        <a:xfrm>
          <a:off x="6419850" y="5524500"/>
          <a:ext cx="2381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José Arturo Riva Palacio Huidobro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 de Recursos Financieros "3"</a:t>
          </a:r>
        </a:p>
      </xdr:txBody>
    </xdr:sp>
    <xdr:clientData/>
  </xdr:twoCellAnchor>
  <xdr:twoCellAnchor>
    <xdr:from>
      <xdr:col>4</xdr:col>
      <xdr:colOff>876300</xdr:colOff>
      <xdr:row>33</xdr:row>
      <xdr:rowOff>0</xdr:rowOff>
    </xdr:from>
    <xdr:to>
      <xdr:col>6</xdr:col>
      <xdr:colOff>866775</xdr:colOff>
      <xdr:row>33</xdr:row>
      <xdr:rowOff>9525</xdr:rowOff>
    </xdr:to>
    <xdr:sp>
      <xdr:nvSpPr>
        <xdr:cNvPr id="9" name="Conector recto 9"/>
        <xdr:cNvSpPr>
          <a:spLocks/>
        </xdr:cNvSpPr>
      </xdr:nvSpPr>
      <xdr:spPr>
        <a:xfrm flipV="1">
          <a:off x="6505575" y="5543550"/>
          <a:ext cx="20669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3076575</xdr:colOff>
      <xdr:row>42</xdr:row>
      <xdr:rowOff>9525</xdr:rowOff>
    </xdr:from>
    <xdr:to>
      <xdr:col>3</xdr:col>
      <xdr:colOff>123825</xdr:colOff>
      <xdr:row>43</xdr:row>
      <xdr:rowOff>28575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257550" y="6591300"/>
          <a:ext cx="1638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Revisa</a:t>
          </a:r>
        </a:p>
      </xdr:txBody>
    </xdr:sp>
    <xdr:clientData/>
  </xdr:twoCellAnchor>
  <xdr:twoCellAnchor>
    <xdr:from>
      <xdr:col>1</xdr:col>
      <xdr:colOff>2705100</xdr:colOff>
      <xdr:row>46</xdr:row>
      <xdr:rowOff>0</xdr:rowOff>
    </xdr:from>
    <xdr:to>
      <xdr:col>3</xdr:col>
      <xdr:colOff>495300</xdr:colOff>
      <xdr:row>48</xdr:row>
      <xdr:rowOff>123825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2886075" y="7343775"/>
          <a:ext cx="23812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Paulina Moreno García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Administradora Central de Recursos Financieros</a:t>
          </a:r>
        </a:p>
      </xdr:txBody>
    </xdr:sp>
    <xdr:clientData/>
  </xdr:twoCellAnchor>
  <xdr:twoCellAnchor>
    <xdr:from>
      <xdr:col>1</xdr:col>
      <xdr:colOff>2809875</xdr:colOff>
      <xdr:row>46</xdr:row>
      <xdr:rowOff>0</xdr:rowOff>
    </xdr:from>
    <xdr:to>
      <xdr:col>3</xdr:col>
      <xdr:colOff>352425</xdr:colOff>
      <xdr:row>46</xdr:row>
      <xdr:rowOff>9525</xdr:rowOff>
    </xdr:to>
    <xdr:sp>
      <xdr:nvSpPr>
        <xdr:cNvPr id="3" name="Conector recto 3"/>
        <xdr:cNvSpPr>
          <a:spLocks/>
        </xdr:cNvSpPr>
      </xdr:nvSpPr>
      <xdr:spPr>
        <a:xfrm flipV="1">
          <a:off x="2990850" y="7343775"/>
          <a:ext cx="21336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171450</xdr:colOff>
      <xdr:row>42</xdr:row>
      <xdr:rowOff>9525</xdr:rowOff>
    </xdr:from>
    <xdr:to>
      <xdr:col>1</xdr:col>
      <xdr:colOff>1809750</xdr:colOff>
      <xdr:row>43</xdr:row>
      <xdr:rowOff>28575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352425" y="6591300"/>
          <a:ext cx="1638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</a:t>
          </a:r>
        </a:p>
      </xdr:txBody>
    </xdr:sp>
    <xdr:clientData/>
  </xdr:twoCellAnchor>
  <xdr:twoCellAnchor>
    <xdr:from>
      <xdr:col>0</xdr:col>
      <xdr:colOff>0</xdr:colOff>
      <xdr:row>45</xdr:row>
      <xdr:rowOff>57150</xdr:rowOff>
    </xdr:from>
    <xdr:to>
      <xdr:col>1</xdr:col>
      <xdr:colOff>2295525</xdr:colOff>
      <xdr:row>48</xdr:row>
      <xdr:rowOff>190500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0" y="7210425"/>
          <a:ext cx="24765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Paloma Rachel Aguilar Correa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Administradora General de Recursos y Servicios</a:t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2171700</xdr:colOff>
      <xdr:row>46</xdr:row>
      <xdr:rowOff>9525</xdr:rowOff>
    </xdr:to>
    <xdr:sp>
      <xdr:nvSpPr>
        <xdr:cNvPr id="6" name="Conector recto 6"/>
        <xdr:cNvSpPr>
          <a:spLocks/>
        </xdr:cNvSpPr>
      </xdr:nvSpPr>
      <xdr:spPr>
        <a:xfrm flipV="1">
          <a:off x="28575" y="7343775"/>
          <a:ext cx="23241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200025</xdr:colOff>
      <xdr:row>42</xdr:row>
      <xdr:rowOff>0</xdr:rowOff>
    </xdr:from>
    <xdr:to>
      <xdr:col>5</xdr:col>
      <xdr:colOff>762000</xdr:colOff>
      <xdr:row>43</xdr:row>
      <xdr:rowOff>9525</xdr:rowOff>
    </xdr:to>
    <xdr:sp>
      <xdr:nvSpPr>
        <xdr:cNvPr id="7" name="CuadroTexto 7"/>
        <xdr:cNvSpPr txBox="1">
          <a:spLocks noChangeArrowheads="1"/>
        </xdr:cNvSpPr>
      </xdr:nvSpPr>
      <xdr:spPr>
        <a:xfrm>
          <a:off x="6086475" y="6581775"/>
          <a:ext cx="1638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</a:t>
          </a:r>
        </a:p>
      </xdr:txBody>
    </xdr:sp>
    <xdr:clientData/>
  </xdr:twoCellAnchor>
  <xdr:twoCellAnchor>
    <xdr:from>
      <xdr:col>3</xdr:col>
      <xdr:colOff>971550</xdr:colOff>
      <xdr:row>45</xdr:row>
      <xdr:rowOff>171450</xdr:rowOff>
    </xdr:from>
    <xdr:to>
      <xdr:col>6</xdr:col>
      <xdr:colOff>152400</xdr:colOff>
      <xdr:row>48</xdr:row>
      <xdr:rowOff>95250</xdr:rowOff>
    </xdr:to>
    <xdr:sp>
      <xdr:nvSpPr>
        <xdr:cNvPr id="8" name="CuadroTexto 8"/>
        <xdr:cNvSpPr txBox="1">
          <a:spLocks noChangeArrowheads="1"/>
        </xdr:cNvSpPr>
      </xdr:nvSpPr>
      <xdr:spPr>
        <a:xfrm>
          <a:off x="5743575" y="7324725"/>
          <a:ext cx="2381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José Arturo Riva Palacio Huidobro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 de Recursos Financieros "3"</a:t>
          </a:r>
        </a:p>
      </xdr:txBody>
    </xdr:sp>
    <xdr:clientData/>
  </xdr:twoCellAnchor>
  <xdr:twoCellAnchor>
    <xdr:from>
      <xdr:col>3</xdr:col>
      <xdr:colOff>1057275</xdr:colOff>
      <xdr:row>46</xdr:row>
      <xdr:rowOff>0</xdr:rowOff>
    </xdr:from>
    <xdr:to>
      <xdr:col>5</xdr:col>
      <xdr:colOff>933450</xdr:colOff>
      <xdr:row>46</xdr:row>
      <xdr:rowOff>9525</xdr:rowOff>
    </xdr:to>
    <xdr:sp>
      <xdr:nvSpPr>
        <xdr:cNvPr id="9" name="Conector recto 9"/>
        <xdr:cNvSpPr>
          <a:spLocks/>
        </xdr:cNvSpPr>
      </xdr:nvSpPr>
      <xdr:spPr>
        <a:xfrm flipV="1">
          <a:off x="5829300" y="7343775"/>
          <a:ext cx="20669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ESPALDO%202017%207%20DIC\ESTADOS%20FINANCIEROS\2019\DICIEMBRE%202019\EF%20-%2012%20Diciembre%202019%20-%20BG%20y%20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 Cierre"/>
      <sheetName val="Balance General"/>
      <sheetName val="Estado de Resultados"/>
      <sheetName val="Redondeo"/>
      <sheetName val="Datos Manuales"/>
      <sheetName val="Gtos de Op"/>
      <sheetName val="Bancos"/>
      <sheetName val="DATOS"/>
      <sheetName val="BALANZA"/>
      <sheetName val="FMICA y FACLA"/>
      <sheetName val="SUBASTASAT"/>
      <sheetName val="ACTIVO FIJO AUX"/>
      <sheetName val="INGRESO"/>
      <sheetName val="GASTO"/>
      <sheetName val="INVERSION"/>
      <sheetName val="INMUEBLES"/>
      <sheetName val="ACTIVO FIJO SAT"/>
      <sheetName val="DEUDORES"/>
      <sheetName val="ALMACENES"/>
      <sheetName val="Patrimonio"/>
      <sheetName val="BG 2 Columnas"/>
      <sheetName val="ER 2 Columnas"/>
      <sheetName val="BG"/>
      <sheetName val="ER"/>
      <sheetName val="Estado de Situación Financiera"/>
      <sheetName val="Estado de Actividades"/>
      <sheetName val="Estado del activo"/>
      <sheetName val="Estado Analitico deuda"/>
      <sheetName val="Edo de Variaciones patrimonio"/>
      <sheetName val="flujo de efectivo"/>
      <sheetName val="Edo de cambios"/>
      <sheetName val="Edo. Sit. Finan. 2018-2019"/>
      <sheetName val=" Estado de cambios final"/>
      <sheetName val="Hoja8"/>
      <sheetName val="Hoja9"/>
      <sheetName val="Hoja10"/>
    </sheetNames>
    <sheetDataSet>
      <sheetData sheetId="1">
        <row r="36">
          <cell r="Q36">
            <v>23001394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C36" sqref="C36"/>
    </sheetView>
  </sheetViews>
  <sheetFormatPr defaultColWidth="11.421875" defaultRowHeight="15"/>
  <cols>
    <col min="1" max="1" width="1.421875" style="34" customWidth="1"/>
    <col min="2" max="2" width="49.57421875" style="34" customWidth="1"/>
    <col min="3" max="3" width="18.421875" style="34" customWidth="1"/>
    <col min="4" max="4" width="15.57421875" style="70" customWidth="1"/>
    <col min="5" max="5" width="0.85546875" style="34" customWidth="1"/>
    <col min="6" max="6" width="1.421875" style="34" customWidth="1"/>
    <col min="7" max="7" width="61.140625" style="34" customWidth="1"/>
    <col min="8" max="8" width="17.00390625" style="70" customWidth="1"/>
    <col min="9" max="9" width="16.7109375" style="70" customWidth="1"/>
    <col min="10" max="16384" width="11.421875" style="34" customWidth="1"/>
  </cols>
  <sheetData>
    <row r="1" spans="1:9" ht="12">
      <c r="A1" s="248" t="s">
        <v>0</v>
      </c>
      <c r="B1" s="249"/>
      <c r="C1" s="249"/>
      <c r="D1" s="249"/>
      <c r="E1" s="249"/>
      <c r="F1" s="249"/>
      <c r="G1" s="249"/>
      <c r="H1" s="249"/>
      <c r="I1" s="250"/>
    </row>
    <row r="2" spans="1:9" ht="12">
      <c r="A2" s="251" t="s">
        <v>57</v>
      </c>
      <c r="B2" s="252"/>
      <c r="C2" s="252"/>
      <c r="D2" s="252"/>
      <c r="E2" s="252"/>
      <c r="F2" s="252"/>
      <c r="G2" s="252"/>
      <c r="H2" s="252"/>
      <c r="I2" s="253"/>
    </row>
    <row r="3" spans="1:9" ht="12">
      <c r="A3" s="254" t="s">
        <v>58</v>
      </c>
      <c r="B3" s="255"/>
      <c r="C3" s="255"/>
      <c r="D3" s="255"/>
      <c r="E3" s="255"/>
      <c r="F3" s="255"/>
      <c r="G3" s="255"/>
      <c r="H3" s="255"/>
      <c r="I3" s="256"/>
    </row>
    <row r="4" spans="1:11" ht="12">
      <c r="A4" s="10"/>
      <c r="B4" s="11"/>
      <c r="C4" s="11"/>
      <c r="D4" s="35"/>
      <c r="E4" s="11"/>
      <c r="F4" s="11"/>
      <c r="G4" s="11"/>
      <c r="H4" s="35"/>
      <c r="I4" s="36" t="s">
        <v>59</v>
      </c>
      <c r="J4" s="10"/>
      <c r="K4" s="201" t="s">
        <v>230</v>
      </c>
    </row>
    <row r="5" spans="1:10" s="38" customFormat="1" ht="12">
      <c r="A5" s="6" t="s">
        <v>60</v>
      </c>
      <c r="B5" s="7"/>
      <c r="C5" s="8">
        <v>43800</v>
      </c>
      <c r="D5" s="37">
        <v>43465</v>
      </c>
      <c r="E5" s="7"/>
      <c r="F5" s="7" t="s">
        <v>61</v>
      </c>
      <c r="G5" s="7"/>
      <c r="H5" s="37">
        <v>43800</v>
      </c>
      <c r="I5" s="9">
        <v>43465</v>
      </c>
      <c r="J5" s="6"/>
    </row>
    <row r="6" spans="1:10" ht="12">
      <c r="A6" s="10"/>
      <c r="B6" s="11"/>
      <c r="C6" s="39"/>
      <c r="D6" s="40"/>
      <c r="E6" s="11"/>
      <c r="F6" s="11"/>
      <c r="G6" s="11"/>
      <c r="H6" s="40"/>
      <c r="I6" s="41"/>
      <c r="J6" s="10"/>
    </row>
    <row r="7" spans="1:11" s="38" customFormat="1" ht="12">
      <c r="A7" s="6" t="s">
        <v>62</v>
      </c>
      <c r="B7" s="7"/>
      <c r="C7" s="42"/>
      <c r="D7" s="42"/>
      <c r="E7" s="7"/>
      <c r="F7" s="7" t="s">
        <v>63</v>
      </c>
      <c r="G7" s="7"/>
      <c r="H7" s="42"/>
      <c r="I7" s="43"/>
      <c r="J7" s="6"/>
      <c r="K7" s="203" t="s">
        <v>231</v>
      </c>
    </row>
    <row r="8" spans="1:10" ht="12">
      <c r="A8" s="10"/>
      <c r="B8" s="11" t="s">
        <v>64</v>
      </c>
      <c r="C8" s="44">
        <v>476782727</v>
      </c>
      <c r="D8" s="44">
        <v>365770122</v>
      </c>
      <c r="E8" s="11"/>
      <c r="F8" s="11"/>
      <c r="G8" s="11" t="s">
        <v>65</v>
      </c>
      <c r="H8" s="19">
        <v>476782727</v>
      </c>
      <c r="I8" s="45">
        <v>365770122</v>
      </c>
      <c r="J8" s="10"/>
    </row>
    <row r="9" spans="1:10" ht="12">
      <c r="A9" s="10"/>
      <c r="B9" s="11" t="s">
        <v>66</v>
      </c>
      <c r="C9" s="44">
        <v>10460909</v>
      </c>
      <c r="D9" s="44">
        <v>11768709</v>
      </c>
      <c r="E9" s="11"/>
      <c r="F9" s="11"/>
      <c r="G9" s="11" t="s">
        <v>67</v>
      </c>
      <c r="H9" s="19">
        <v>0</v>
      </c>
      <c r="I9" s="45">
        <v>0</v>
      </c>
      <c r="J9" s="10"/>
    </row>
    <row r="10" spans="1:10" ht="12">
      <c r="A10" s="10"/>
      <c r="B10" s="11" t="s">
        <v>68</v>
      </c>
      <c r="C10" s="44">
        <v>0</v>
      </c>
      <c r="D10" s="44">
        <v>0</v>
      </c>
      <c r="E10" s="11"/>
      <c r="F10" s="11"/>
      <c r="G10" s="11" t="s">
        <v>69</v>
      </c>
      <c r="H10" s="19">
        <v>0</v>
      </c>
      <c r="I10" s="45">
        <v>0</v>
      </c>
      <c r="J10" s="10"/>
    </row>
    <row r="11" spans="1:10" ht="12">
      <c r="A11" s="10"/>
      <c r="B11" s="11" t="s">
        <v>70</v>
      </c>
      <c r="C11" s="44">
        <v>0</v>
      </c>
      <c r="D11" s="44">
        <v>0</v>
      </c>
      <c r="E11" s="11"/>
      <c r="F11" s="11"/>
      <c r="G11" s="11" t="s">
        <v>71</v>
      </c>
      <c r="H11" s="19">
        <v>0</v>
      </c>
      <c r="I11" s="45">
        <v>0</v>
      </c>
      <c r="J11" s="10"/>
    </row>
    <row r="12" spans="1:10" ht="12">
      <c r="A12" s="10"/>
      <c r="B12" s="11" t="s">
        <v>72</v>
      </c>
      <c r="C12" s="44">
        <v>45834539</v>
      </c>
      <c r="D12" s="44">
        <v>68477704</v>
      </c>
      <c r="E12" s="11"/>
      <c r="F12" s="11"/>
      <c r="G12" s="11" t="s">
        <v>73</v>
      </c>
      <c r="H12" s="19">
        <v>0</v>
      </c>
      <c r="I12" s="45">
        <v>0</v>
      </c>
      <c r="J12" s="10"/>
    </row>
    <row r="13" spans="1:10" ht="12">
      <c r="A13" s="10"/>
      <c r="B13" s="11" t="s">
        <v>74</v>
      </c>
      <c r="C13" s="44">
        <v>0</v>
      </c>
      <c r="D13" s="44">
        <v>0</v>
      </c>
      <c r="E13" s="11"/>
      <c r="F13" s="11"/>
      <c r="G13" s="11" t="s">
        <v>75</v>
      </c>
      <c r="H13" s="19">
        <v>0</v>
      </c>
      <c r="I13" s="45">
        <v>0</v>
      </c>
      <c r="J13" s="10"/>
    </row>
    <row r="14" spans="1:10" ht="12">
      <c r="A14" s="10"/>
      <c r="B14" s="11" t="s">
        <v>76</v>
      </c>
      <c r="C14" s="46">
        <v>2271515537</v>
      </c>
      <c r="D14" s="46">
        <v>1448496961</v>
      </c>
      <c r="E14" s="11"/>
      <c r="F14" s="11"/>
      <c r="G14" s="11" t="s">
        <v>77</v>
      </c>
      <c r="H14" s="19">
        <v>0</v>
      </c>
      <c r="I14" s="45">
        <v>0</v>
      </c>
      <c r="J14" s="10"/>
    </row>
    <row r="15" spans="1:10" ht="12">
      <c r="A15" s="10"/>
      <c r="B15" s="11"/>
      <c r="C15" s="44"/>
      <c r="D15" s="44"/>
      <c r="E15" s="11"/>
      <c r="F15" s="11"/>
      <c r="G15" s="11" t="s">
        <v>78</v>
      </c>
      <c r="H15" s="47">
        <v>0</v>
      </c>
      <c r="I15" s="48">
        <v>0</v>
      </c>
      <c r="J15" s="10"/>
    </row>
    <row r="16" spans="1:10" ht="12">
      <c r="A16" s="10"/>
      <c r="B16" s="22" t="s">
        <v>79</v>
      </c>
      <c r="C16" s="44">
        <f>SUM(C8:C14)</f>
        <v>2804593712</v>
      </c>
      <c r="D16" s="49">
        <f>SUM(D8:D14)</f>
        <v>1894513496</v>
      </c>
      <c r="E16" s="11"/>
      <c r="F16" s="11"/>
      <c r="G16" s="11"/>
      <c r="H16" s="19"/>
      <c r="I16" s="45"/>
      <c r="J16" s="10"/>
    </row>
    <row r="17" spans="1:10" ht="12">
      <c r="A17" s="10"/>
      <c r="B17" s="11"/>
      <c r="C17" s="44"/>
      <c r="D17" s="50"/>
      <c r="E17" s="11"/>
      <c r="F17" s="11"/>
      <c r="G17" s="22" t="s">
        <v>80</v>
      </c>
      <c r="H17" s="19">
        <f>SUM(H8:H15)</f>
        <v>476782727</v>
      </c>
      <c r="I17" s="45">
        <f>SUM(I8:I15)</f>
        <v>365770122</v>
      </c>
      <c r="J17" s="10"/>
    </row>
    <row r="18" spans="1:10" s="38" customFormat="1" ht="12">
      <c r="A18" s="6" t="s">
        <v>81</v>
      </c>
      <c r="B18" s="7"/>
      <c r="C18" s="51"/>
      <c r="D18" s="52"/>
      <c r="E18" s="7"/>
      <c r="F18" s="7"/>
      <c r="G18" s="7"/>
      <c r="H18" s="23"/>
      <c r="I18" s="53"/>
      <c r="J18" s="6"/>
    </row>
    <row r="19" spans="1:10" ht="12">
      <c r="A19" s="10"/>
      <c r="B19" s="11" t="s">
        <v>82</v>
      </c>
      <c r="C19" s="44">
        <v>0</v>
      </c>
      <c r="D19" s="50">
        <v>0</v>
      </c>
      <c r="E19" s="11"/>
      <c r="F19" s="7" t="s">
        <v>83</v>
      </c>
      <c r="G19" s="11"/>
      <c r="H19" s="19"/>
      <c r="I19" s="54"/>
      <c r="J19" s="10"/>
    </row>
    <row r="20" spans="1:10" ht="12">
      <c r="A20" s="10"/>
      <c r="B20" s="11" t="s">
        <v>84</v>
      </c>
      <c r="C20" s="44">
        <v>0</v>
      </c>
      <c r="D20" s="50">
        <v>0</v>
      </c>
      <c r="E20" s="11"/>
      <c r="F20" s="11"/>
      <c r="G20" s="11" t="s">
        <v>85</v>
      </c>
      <c r="H20" s="19">
        <v>0</v>
      </c>
      <c r="I20" s="54">
        <v>0</v>
      </c>
      <c r="J20" s="10"/>
    </row>
    <row r="21" spans="1:10" ht="12">
      <c r="A21" s="10"/>
      <c r="B21" s="11" t="s">
        <v>86</v>
      </c>
      <c r="C21" s="44">
        <v>9087367017</v>
      </c>
      <c r="D21" s="44">
        <v>11327794617</v>
      </c>
      <c r="E21" s="11"/>
      <c r="F21" s="11"/>
      <c r="G21" s="11" t="s">
        <v>87</v>
      </c>
      <c r="H21" s="19">
        <v>0</v>
      </c>
      <c r="I21" s="54">
        <v>0</v>
      </c>
      <c r="J21" s="10"/>
    </row>
    <row r="22" spans="1:10" ht="12">
      <c r="A22" s="10"/>
      <c r="B22" s="11" t="s">
        <v>88</v>
      </c>
      <c r="C22" s="44">
        <v>4212500536</v>
      </c>
      <c r="D22" s="44">
        <v>4393493152</v>
      </c>
      <c r="E22" s="11"/>
      <c r="F22" s="11"/>
      <c r="G22" s="11" t="s">
        <v>89</v>
      </c>
      <c r="H22" s="19">
        <v>0</v>
      </c>
      <c r="I22" s="54">
        <v>0</v>
      </c>
      <c r="J22" s="10"/>
    </row>
    <row r="23" spans="1:10" ht="12">
      <c r="A23" s="10"/>
      <c r="B23" s="11" t="s">
        <v>90</v>
      </c>
      <c r="C23" s="44">
        <v>2221240877</v>
      </c>
      <c r="D23" s="44">
        <v>2221240877</v>
      </c>
      <c r="E23" s="11"/>
      <c r="F23" s="11"/>
      <c r="G23" s="11" t="s">
        <v>91</v>
      </c>
      <c r="H23" s="19">
        <v>0</v>
      </c>
      <c r="I23" s="54">
        <v>0</v>
      </c>
      <c r="J23" s="10"/>
    </row>
    <row r="24" spans="1:10" ht="12">
      <c r="A24" s="10"/>
      <c r="B24" s="11" t="s">
        <v>92</v>
      </c>
      <c r="C24" s="44">
        <v>0</v>
      </c>
      <c r="D24" s="55">
        <v>0</v>
      </c>
      <c r="E24" s="11"/>
      <c r="F24" s="11"/>
      <c r="G24" s="11" t="s">
        <v>93</v>
      </c>
      <c r="H24" s="19">
        <v>0</v>
      </c>
      <c r="I24" s="54">
        <v>0</v>
      </c>
      <c r="J24" s="10"/>
    </row>
    <row r="25" spans="1:10" ht="12">
      <c r="A25" s="10"/>
      <c r="B25" s="11" t="s">
        <v>94</v>
      </c>
      <c r="C25" s="44">
        <v>0</v>
      </c>
      <c r="D25" s="50">
        <v>0</v>
      </c>
      <c r="E25" s="11"/>
      <c r="F25" s="11"/>
      <c r="G25" s="11" t="s">
        <v>95</v>
      </c>
      <c r="H25" s="47">
        <v>0</v>
      </c>
      <c r="I25" s="48">
        <v>0</v>
      </c>
      <c r="J25" s="10"/>
    </row>
    <row r="26" spans="1:10" ht="12">
      <c r="A26" s="10"/>
      <c r="B26" s="11" t="s">
        <v>96</v>
      </c>
      <c r="C26" s="44">
        <v>0</v>
      </c>
      <c r="D26" s="50">
        <v>0</v>
      </c>
      <c r="E26" s="11"/>
      <c r="F26" s="11"/>
      <c r="G26" s="11"/>
      <c r="H26" s="19"/>
      <c r="I26" s="54"/>
      <c r="J26" s="10"/>
    </row>
    <row r="27" spans="1:10" ht="12">
      <c r="A27" s="10"/>
      <c r="B27" s="11" t="s">
        <v>97</v>
      </c>
      <c r="C27" s="46">
        <v>0</v>
      </c>
      <c r="D27" s="56">
        <v>0</v>
      </c>
      <c r="E27" s="11"/>
      <c r="F27" s="11"/>
      <c r="G27" s="22" t="s">
        <v>98</v>
      </c>
      <c r="H27" s="47">
        <f>SUM(H20:H25)</f>
        <v>0</v>
      </c>
      <c r="I27" s="48">
        <f>SUM(I20:I25)</f>
        <v>0</v>
      </c>
      <c r="J27" s="10"/>
    </row>
    <row r="28" spans="1:10" ht="12">
      <c r="A28" s="10"/>
      <c r="B28" s="11"/>
      <c r="C28" s="44"/>
      <c r="D28" s="44"/>
      <c r="E28" s="11"/>
      <c r="F28" s="11"/>
      <c r="G28" s="11"/>
      <c r="H28" s="19"/>
      <c r="I28" s="57"/>
      <c r="J28" s="10"/>
    </row>
    <row r="29" spans="1:10" ht="12">
      <c r="A29" s="10"/>
      <c r="B29" s="22" t="s">
        <v>99</v>
      </c>
      <c r="C29" s="44">
        <f>SUM(C19:C27)</f>
        <v>15521108430</v>
      </c>
      <c r="D29" s="44">
        <f>SUM(D19:D27)</f>
        <v>17942528646</v>
      </c>
      <c r="E29" s="11"/>
      <c r="F29" s="58" t="s">
        <v>100</v>
      </c>
      <c r="G29" s="11"/>
      <c r="H29" s="19">
        <f>H17+H27</f>
        <v>476782727</v>
      </c>
      <c r="I29" s="19">
        <f>I17</f>
        <v>365770122</v>
      </c>
      <c r="J29" s="10"/>
    </row>
    <row r="30" spans="1:10" ht="12">
      <c r="A30" s="10"/>
      <c r="B30" s="11"/>
      <c r="C30" s="44"/>
      <c r="D30" s="44"/>
      <c r="E30" s="11"/>
      <c r="F30" s="11"/>
      <c r="G30" s="11"/>
      <c r="H30" s="19"/>
      <c r="I30" s="45"/>
      <c r="J30" s="10"/>
    </row>
    <row r="31" spans="1:10" s="38" customFormat="1" ht="12">
      <c r="A31" s="6"/>
      <c r="B31" s="7"/>
      <c r="C31" s="7"/>
      <c r="D31" s="7"/>
      <c r="E31" s="7"/>
      <c r="F31" s="7" t="s">
        <v>101</v>
      </c>
      <c r="G31" s="7"/>
      <c r="H31" s="23"/>
      <c r="I31" s="59"/>
      <c r="J31" s="6"/>
    </row>
    <row r="32" spans="1:10" ht="12">
      <c r="A32" s="10"/>
      <c r="B32" s="11"/>
      <c r="C32" s="12"/>
      <c r="D32" s="44"/>
      <c r="E32" s="11"/>
      <c r="F32" s="11"/>
      <c r="G32" s="35"/>
      <c r="H32" s="19"/>
      <c r="I32" s="45"/>
      <c r="J32" s="10"/>
    </row>
    <row r="33" spans="1:10" ht="12">
      <c r="A33" s="10"/>
      <c r="B33" s="11"/>
      <c r="C33" s="12"/>
      <c r="D33" s="49"/>
      <c r="E33" s="11"/>
      <c r="F33" s="7" t="s">
        <v>102</v>
      </c>
      <c r="G33" s="35"/>
      <c r="H33" s="47">
        <f>SUM(H34:H36)</f>
        <v>17002424149</v>
      </c>
      <c r="I33" s="48">
        <f>SUM(I34:I36)</f>
        <v>19562617269.1</v>
      </c>
      <c r="J33" s="10"/>
    </row>
    <row r="34" spans="1:10" ht="12">
      <c r="A34" s="10"/>
      <c r="B34" s="11"/>
      <c r="C34" s="60"/>
      <c r="D34" s="61"/>
      <c r="E34" s="11"/>
      <c r="F34" s="11"/>
      <c r="G34" s="35" t="s">
        <v>38</v>
      </c>
      <c r="H34" s="62">
        <f>19471272020+4960916</f>
        <v>19476232936</v>
      </c>
      <c r="I34" s="16">
        <v>19152513977</v>
      </c>
      <c r="J34" s="10"/>
    </row>
    <row r="35" spans="1:10" ht="12">
      <c r="A35" s="10"/>
      <c r="B35" s="11"/>
      <c r="C35" s="11"/>
      <c r="D35" s="35"/>
      <c r="E35" s="11"/>
      <c r="F35" s="11"/>
      <c r="G35" s="35" t="s">
        <v>103</v>
      </c>
      <c r="H35" s="19"/>
      <c r="I35" s="16"/>
      <c r="J35" s="10"/>
    </row>
    <row r="36" spans="1:10" ht="12">
      <c r="A36" s="10"/>
      <c r="B36" s="11"/>
      <c r="C36" s="11"/>
      <c r="D36" s="35"/>
      <c r="E36" s="11"/>
      <c r="F36" s="11"/>
      <c r="G36" s="35" t="s">
        <v>104</v>
      </c>
      <c r="H36" s="197">
        <f>-44896395-2205834110-223078282</f>
        <v>-2473808787</v>
      </c>
      <c r="I36" s="16">
        <v>410103292.10000014</v>
      </c>
      <c r="J36" s="10"/>
    </row>
    <row r="37" spans="1:10" ht="12">
      <c r="A37" s="10"/>
      <c r="B37" s="11"/>
      <c r="C37" s="11"/>
      <c r="D37" s="35"/>
      <c r="E37" s="11"/>
      <c r="F37" s="11"/>
      <c r="G37" s="35"/>
      <c r="H37" s="19"/>
      <c r="I37" s="16"/>
      <c r="J37" s="10"/>
    </row>
    <row r="38" spans="1:10" ht="12">
      <c r="A38" s="10"/>
      <c r="B38" s="11"/>
      <c r="C38" s="11"/>
      <c r="D38" s="35"/>
      <c r="E38" s="11"/>
      <c r="F38" s="7" t="s">
        <v>105</v>
      </c>
      <c r="G38" s="35"/>
      <c r="H38" s="47">
        <f>SUM(H39:H43)</f>
        <v>846495266</v>
      </c>
      <c r="I38" s="48">
        <v>-91345249</v>
      </c>
      <c r="J38" s="10"/>
    </row>
    <row r="39" spans="1:10" ht="12">
      <c r="A39" s="10"/>
      <c r="B39" s="11"/>
      <c r="C39" s="11"/>
      <c r="D39" s="35"/>
      <c r="E39" s="11"/>
      <c r="F39" s="11"/>
      <c r="G39" s="35" t="s">
        <v>56</v>
      </c>
      <c r="H39" s="19">
        <f>'[1]Balance General'!Q36</f>
        <v>23001394</v>
      </c>
      <c r="I39" s="16">
        <v>49029024.83000183</v>
      </c>
      <c r="J39" s="10"/>
    </row>
    <row r="40" spans="1:10" ht="12">
      <c r="A40" s="10"/>
      <c r="B40" s="11"/>
      <c r="C40" s="11"/>
      <c r="D40" s="35"/>
      <c r="E40" s="11"/>
      <c r="F40" s="11"/>
      <c r="G40" s="35" t="s">
        <v>106</v>
      </c>
      <c r="H40" s="19"/>
      <c r="I40" s="16"/>
      <c r="J40" s="10"/>
    </row>
    <row r="41" spans="1:10" ht="12">
      <c r="A41" s="10"/>
      <c r="B41" s="11"/>
      <c r="C41" s="11"/>
      <c r="D41" s="35"/>
      <c r="E41" s="11"/>
      <c r="F41" s="11"/>
      <c r="G41" s="35" t="s">
        <v>107</v>
      </c>
      <c r="H41" s="19"/>
      <c r="I41" s="16"/>
      <c r="J41" s="10"/>
    </row>
    <row r="42" spans="1:10" ht="12">
      <c r="A42" s="10"/>
      <c r="B42" s="11"/>
      <c r="C42" s="11"/>
      <c r="D42" s="35"/>
      <c r="E42" s="11"/>
      <c r="F42" s="11"/>
      <c r="G42" s="35" t="s">
        <v>108</v>
      </c>
      <c r="H42" s="19"/>
      <c r="I42" s="16"/>
      <c r="J42" s="10"/>
    </row>
    <row r="43" spans="1:10" ht="12">
      <c r="A43" s="10"/>
      <c r="B43" s="11"/>
      <c r="C43" s="11"/>
      <c r="D43" s="35"/>
      <c r="E43" s="11"/>
      <c r="F43" s="11"/>
      <c r="G43" s="35" t="s">
        <v>109</v>
      </c>
      <c r="H43" s="19">
        <v>823493872</v>
      </c>
      <c r="I43" s="16">
        <v>-140374274</v>
      </c>
      <c r="J43" s="10"/>
    </row>
    <row r="44" spans="1:10" ht="12">
      <c r="A44" s="10"/>
      <c r="B44" s="11"/>
      <c r="C44" s="11"/>
      <c r="D44" s="35"/>
      <c r="E44" s="11"/>
      <c r="F44" s="11"/>
      <c r="G44" s="35"/>
      <c r="H44" s="19"/>
      <c r="I44" s="16"/>
      <c r="J44" s="10"/>
    </row>
    <row r="45" spans="1:10" ht="12">
      <c r="A45" s="10"/>
      <c r="B45" s="11"/>
      <c r="C45" s="11"/>
      <c r="D45" s="35"/>
      <c r="E45" s="11"/>
      <c r="F45" s="7" t="s">
        <v>110</v>
      </c>
      <c r="G45" s="11"/>
      <c r="H45" s="19">
        <f>SUM(H46:H47)</f>
        <v>0</v>
      </c>
      <c r="I45" s="16">
        <f>SUM(I46:I47)</f>
        <v>0</v>
      </c>
      <c r="J45" s="10"/>
    </row>
    <row r="46" spans="1:10" ht="12">
      <c r="A46" s="10"/>
      <c r="B46" s="11"/>
      <c r="C46" s="11"/>
      <c r="D46" s="35"/>
      <c r="E46" s="11"/>
      <c r="F46" s="11"/>
      <c r="G46" s="11" t="s">
        <v>111</v>
      </c>
      <c r="H46" s="19"/>
      <c r="I46" s="16"/>
      <c r="J46" s="10"/>
    </row>
    <row r="47" spans="1:10" ht="12">
      <c r="A47" s="10"/>
      <c r="B47" s="11"/>
      <c r="C47" s="11"/>
      <c r="D47" s="35"/>
      <c r="E47" s="11"/>
      <c r="F47" s="11"/>
      <c r="G47" s="11" t="s">
        <v>112</v>
      </c>
      <c r="H47" s="47"/>
      <c r="I47" s="48"/>
      <c r="J47" s="10"/>
    </row>
    <row r="48" spans="1:10" ht="12">
      <c r="A48" s="10"/>
      <c r="B48" s="11"/>
      <c r="C48" s="11"/>
      <c r="D48" s="35"/>
      <c r="E48" s="11"/>
      <c r="F48" s="11"/>
      <c r="G48" s="11"/>
      <c r="H48" s="19"/>
      <c r="I48" s="16"/>
      <c r="J48" s="10"/>
    </row>
    <row r="49" spans="1:10" ht="12">
      <c r="A49" s="10"/>
      <c r="B49" s="11"/>
      <c r="C49" s="11"/>
      <c r="D49" s="35"/>
      <c r="E49" s="11"/>
      <c r="F49" s="58" t="s">
        <v>113</v>
      </c>
      <c r="G49" s="11"/>
      <c r="H49" s="47">
        <f>H33+H38+H45</f>
        <v>17848919415</v>
      </c>
      <c r="I49" s="48">
        <f>I33+I38+I45</f>
        <v>19471272020.1</v>
      </c>
      <c r="J49" s="10"/>
    </row>
    <row r="50" spans="1:10" ht="12">
      <c r="A50" s="10"/>
      <c r="B50" s="11"/>
      <c r="C50" s="11"/>
      <c r="D50" s="35"/>
      <c r="E50" s="11"/>
      <c r="F50" s="11"/>
      <c r="G50" s="11"/>
      <c r="H50" s="23"/>
      <c r="I50" s="16"/>
      <c r="J50" s="10"/>
    </row>
    <row r="51" spans="1:10" ht="12.75" thickBot="1">
      <c r="A51" s="21" t="s">
        <v>114</v>
      </c>
      <c r="B51" s="7"/>
      <c r="C51" s="63">
        <f>C16+C29</f>
        <v>18325702142</v>
      </c>
      <c r="D51" s="63">
        <f>D16+D29</f>
        <v>19837042142</v>
      </c>
      <c r="E51" s="11"/>
      <c r="F51" s="58" t="s">
        <v>115</v>
      </c>
      <c r="G51" s="11"/>
      <c r="H51" s="63">
        <f>H29+H49</f>
        <v>18325702142</v>
      </c>
      <c r="I51" s="64">
        <f>I29+I49</f>
        <v>19837042142.1</v>
      </c>
      <c r="J51" s="10"/>
    </row>
    <row r="52" spans="1:10" ht="12.75" thickTop="1">
      <c r="A52" s="65"/>
      <c r="B52" s="66"/>
      <c r="C52" s="66"/>
      <c r="D52" s="67"/>
      <c r="E52" s="66"/>
      <c r="F52" s="66"/>
      <c r="G52" s="66"/>
      <c r="H52" s="68"/>
      <c r="I52" s="69"/>
      <c r="J52" s="10"/>
    </row>
    <row r="53" spans="8:9" ht="12">
      <c r="H53" s="71"/>
      <c r="I53" s="71"/>
    </row>
    <row r="54" spans="2:9" ht="12">
      <c r="B54" s="34" t="s">
        <v>116</v>
      </c>
      <c r="H54" s="71"/>
      <c r="I54" s="71"/>
    </row>
    <row r="55" spans="2:9" ht="12">
      <c r="B55" s="34" t="s">
        <v>229</v>
      </c>
      <c r="H55" s="71"/>
      <c r="I55" s="71"/>
    </row>
    <row r="56" spans="2:9" ht="12">
      <c r="B56" s="34" t="s">
        <v>117</v>
      </c>
      <c r="H56" s="71"/>
      <c r="I56" s="71"/>
    </row>
    <row r="57" spans="8:9" ht="12">
      <c r="H57" s="71"/>
      <c r="I57" s="71"/>
    </row>
    <row r="58" spans="8:9" ht="12">
      <c r="H58" s="71"/>
      <c r="I58" s="71"/>
    </row>
    <row r="59" spans="8:9" ht="12">
      <c r="H59" s="71"/>
      <c r="I59" s="71"/>
    </row>
    <row r="60" spans="8:9" ht="12">
      <c r="H60" s="71"/>
      <c r="I60" s="71"/>
    </row>
    <row r="61" spans="8:9" ht="12">
      <c r="H61" s="71"/>
      <c r="I61" s="71"/>
    </row>
    <row r="62" spans="8:9" ht="12">
      <c r="H62" s="71"/>
      <c r="I62" s="71"/>
    </row>
    <row r="63" spans="8:9" ht="12">
      <c r="H63" s="71"/>
      <c r="I63" s="71"/>
    </row>
    <row r="64" spans="8:9" ht="12">
      <c r="H64" s="71"/>
      <c r="I64" s="71"/>
    </row>
  </sheetData>
  <sheetProtection/>
  <mergeCells count="3">
    <mergeCell ref="A1:I1"/>
    <mergeCell ref="A2:I2"/>
    <mergeCell ref="A3:I3"/>
  </mergeCells>
  <printOptions/>
  <pageMargins left="0.7086614173228347" right="0.31496062992125984" top="0.5511811023622047" bottom="0.5511811023622047" header="0.31496062992125984" footer="0.31496062992125984"/>
  <pageSetup orientation="landscape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F40" sqref="F40"/>
    </sheetView>
  </sheetViews>
  <sheetFormatPr defaultColWidth="11.421875" defaultRowHeight="15"/>
  <cols>
    <col min="1" max="1" width="1.57421875" style="1" customWidth="1"/>
    <col min="2" max="2" width="66.28125" style="1" customWidth="1"/>
    <col min="3" max="3" width="18.421875" style="32" customWidth="1"/>
    <col min="4" max="4" width="15.8515625" style="33" customWidth="1"/>
    <col min="5" max="5" width="11.421875" style="1" customWidth="1"/>
    <col min="6" max="6" width="16.8515625" style="1" bestFit="1" customWidth="1"/>
    <col min="7" max="16384" width="11.421875" style="1" customWidth="1"/>
  </cols>
  <sheetData>
    <row r="1" spans="1:4" ht="15">
      <c r="A1" s="248" t="s">
        <v>0</v>
      </c>
      <c r="B1" s="249"/>
      <c r="C1" s="249"/>
      <c r="D1" s="250"/>
    </row>
    <row r="2" spans="1:4" ht="15">
      <c r="A2" s="251" t="s">
        <v>1</v>
      </c>
      <c r="B2" s="252"/>
      <c r="C2" s="252"/>
      <c r="D2" s="253"/>
    </row>
    <row r="3" spans="1:4" ht="15">
      <c r="A3" s="254" t="s">
        <v>2</v>
      </c>
      <c r="B3" s="255"/>
      <c r="C3" s="255"/>
      <c r="D3" s="256"/>
    </row>
    <row r="4" spans="1:4" ht="6" customHeight="1">
      <c r="A4" s="2"/>
      <c r="B4" s="3"/>
      <c r="C4" s="4"/>
      <c r="D4" s="5"/>
    </row>
    <row r="5" spans="1:4" ht="15">
      <c r="A5" s="6"/>
      <c r="B5" s="7"/>
      <c r="C5" s="8">
        <v>43800</v>
      </c>
      <c r="D5" s="9">
        <v>43465</v>
      </c>
    </row>
    <row r="6" spans="1:4" ht="7.5" customHeight="1">
      <c r="A6" s="10"/>
      <c r="B6" s="11"/>
      <c r="C6" s="12"/>
      <c r="D6" s="13"/>
    </row>
    <row r="7" spans="1:4" ht="15">
      <c r="A7" s="6" t="s">
        <v>3</v>
      </c>
      <c r="B7" s="7"/>
      <c r="C7" s="14"/>
      <c r="D7" s="15"/>
    </row>
    <row r="8" spans="1:4" ht="15">
      <c r="A8" s="6" t="s">
        <v>4</v>
      </c>
      <c r="B8" s="11"/>
      <c r="C8" s="12">
        <f>SUM(C9:C16)</f>
        <v>0</v>
      </c>
      <c r="D8" s="16">
        <f>SUM(D9:D16)</f>
        <v>0</v>
      </c>
    </row>
    <row r="9" spans="1:4" ht="15">
      <c r="A9" s="10"/>
      <c r="B9" s="11" t="s">
        <v>5</v>
      </c>
      <c r="C9" s="12"/>
      <c r="D9" s="16"/>
    </row>
    <row r="10" spans="1:4" ht="15">
      <c r="A10" s="10"/>
      <c r="B10" s="11" t="s">
        <v>6</v>
      </c>
      <c r="C10" s="12"/>
      <c r="D10" s="16"/>
    </row>
    <row r="11" spans="1:4" ht="15">
      <c r="A11" s="10"/>
      <c r="B11" s="11" t="s">
        <v>7</v>
      </c>
      <c r="C11" s="12"/>
      <c r="D11" s="16"/>
    </row>
    <row r="12" spans="1:4" ht="15">
      <c r="A12" s="10"/>
      <c r="B12" s="11" t="s">
        <v>8</v>
      </c>
      <c r="C12" s="12"/>
      <c r="D12" s="16"/>
    </row>
    <row r="13" spans="1:4" ht="15">
      <c r="A13" s="10"/>
      <c r="B13" s="11" t="s">
        <v>9</v>
      </c>
      <c r="C13" s="12"/>
      <c r="D13" s="16"/>
    </row>
    <row r="14" spans="1:4" ht="15">
      <c r="A14" s="10"/>
      <c r="B14" s="11" t="s">
        <v>10</v>
      </c>
      <c r="C14" s="12"/>
      <c r="D14" s="16"/>
    </row>
    <row r="15" spans="1:4" ht="15">
      <c r="A15" s="10"/>
      <c r="B15" s="11" t="s">
        <v>11</v>
      </c>
      <c r="C15" s="19"/>
      <c r="D15" s="16"/>
    </row>
    <row r="16" spans="1:4" ht="24">
      <c r="A16" s="10"/>
      <c r="B16" s="17" t="s">
        <v>12</v>
      </c>
      <c r="C16" s="220"/>
      <c r="D16" s="18"/>
    </row>
    <row r="17" spans="1:4" ht="6.75" customHeight="1">
      <c r="A17" s="10"/>
      <c r="B17" s="11"/>
      <c r="C17" s="19"/>
      <c r="D17" s="16"/>
    </row>
    <row r="18" spans="1:4" ht="15">
      <c r="A18" s="6" t="s">
        <v>13</v>
      </c>
      <c r="B18" s="7"/>
      <c r="C18" s="23">
        <f>SUM(C19:C20)</f>
        <v>14927303894</v>
      </c>
      <c r="D18" s="15">
        <f>SUM(D19:D20)</f>
        <v>17261986712.780003</v>
      </c>
    </row>
    <row r="19" spans="1:6" ht="15">
      <c r="A19" s="10"/>
      <c r="B19" s="11" t="s">
        <v>14</v>
      </c>
      <c r="C19" s="19"/>
      <c r="D19" s="16"/>
      <c r="F19" s="20"/>
    </row>
    <row r="20" spans="1:4" ht="15">
      <c r="A20" s="10"/>
      <c r="B20" s="11" t="s">
        <v>15</v>
      </c>
      <c r="C20" s="19">
        <v>14927303894</v>
      </c>
      <c r="D20" s="16">
        <v>17261986712.780003</v>
      </c>
    </row>
    <row r="21" spans="1:4" ht="6.75" customHeight="1">
      <c r="A21" s="10"/>
      <c r="B21" s="11"/>
      <c r="C21" s="19"/>
      <c r="D21" s="16"/>
    </row>
    <row r="22" spans="1:4" ht="15">
      <c r="A22" s="6" t="s">
        <v>16</v>
      </c>
      <c r="B22" s="11"/>
      <c r="C22" s="19">
        <f>SUM(C23:C27)</f>
        <v>44896395</v>
      </c>
      <c r="D22" s="16">
        <f>SUM(D23:D27)</f>
        <v>29201360.02</v>
      </c>
    </row>
    <row r="23" spans="1:4" ht="15">
      <c r="A23" s="10"/>
      <c r="B23" s="11" t="s">
        <v>17</v>
      </c>
      <c r="C23" s="19"/>
      <c r="D23" s="16"/>
    </row>
    <row r="24" spans="1:4" ht="15">
      <c r="A24" s="10"/>
      <c r="B24" s="11" t="s">
        <v>18</v>
      </c>
      <c r="C24" s="19"/>
      <c r="D24" s="16"/>
    </row>
    <row r="25" spans="1:4" ht="15">
      <c r="A25" s="10"/>
      <c r="B25" s="11" t="s">
        <v>19</v>
      </c>
      <c r="C25" s="19"/>
      <c r="D25" s="16"/>
    </row>
    <row r="26" spans="1:4" ht="15">
      <c r="A26" s="10"/>
      <c r="B26" s="11" t="s">
        <v>20</v>
      </c>
      <c r="C26" s="19"/>
      <c r="D26" s="16"/>
    </row>
    <row r="27" spans="1:4" ht="15">
      <c r="A27" s="10"/>
      <c r="B27" s="11" t="s">
        <v>21</v>
      </c>
      <c r="C27" s="19">
        <f>39373705+5522690</f>
        <v>44896395</v>
      </c>
      <c r="D27" s="16">
        <v>29201360.02</v>
      </c>
    </row>
    <row r="28" spans="1:4" ht="6.75" customHeight="1">
      <c r="A28" s="10"/>
      <c r="B28" s="11"/>
      <c r="C28" s="19"/>
      <c r="D28" s="16"/>
    </row>
    <row r="29" spans="1:4" ht="15">
      <c r="A29" s="21" t="s">
        <v>22</v>
      </c>
      <c r="B29" s="22"/>
      <c r="C29" s="19">
        <f>C8+C18+C22</f>
        <v>14972200289</v>
      </c>
      <c r="D29" s="16">
        <f>D8+D18+D22</f>
        <v>17291188072.800003</v>
      </c>
    </row>
    <row r="30" spans="1:4" ht="15">
      <c r="A30" s="10"/>
      <c r="B30" s="11"/>
      <c r="C30" s="19"/>
      <c r="D30" s="16"/>
    </row>
    <row r="31" spans="1:4" ht="15">
      <c r="A31" s="6" t="s">
        <v>23</v>
      </c>
      <c r="B31" s="7"/>
      <c r="C31" s="23"/>
      <c r="D31" s="15"/>
    </row>
    <row r="32" spans="1:4" ht="15">
      <c r="A32" s="6" t="s">
        <v>24</v>
      </c>
      <c r="B32" s="11"/>
      <c r="C32" s="19">
        <f>SUM(C33:C35)</f>
        <v>13912735105</v>
      </c>
      <c r="D32" s="16">
        <f>SUM(D33:D35)</f>
        <v>16398922548.619999</v>
      </c>
    </row>
    <row r="33" spans="1:4" ht="15">
      <c r="A33" s="10"/>
      <c r="B33" s="11" t="s">
        <v>25</v>
      </c>
      <c r="C33" s="19">
        <v>11045811718</v>
      </c>
      <c r="D33" s="16">
        <v>13076085409.01</v>
      </c>
    </row>
    <row r="34" spans="1:4" ht="15">
      <c r="A34" s="10"/>
      <c r="B34" s="11" t="s">
        <v>26</v>
      </c>
      <c r="C34" s="19">
        <v>185218262</v>
      </c>
      <c r="D34" s="16">
        <v>232389173.32000005</v>
      </c>
    </row>
    <row r="35" spans="1:4" ht="15">
      <c r="A35" s="10"/>
      <c r="B35" s="11" t="s">
        <v>27</v>
      </c>
      <c r="C35" s="19">
        <v>2681705125</v>
      </c>
      <c r="D35" s="16">
        <v>3090447966.29</v>
      </c>
    </row>
    <row r="36" spans="1:4" ht="6.75" customHeight="1">
      <c r="A36" s="10"/>
      <c r="B36" s="11"/>
      <c r="C36" s="19"/>
      <c r="D36" s="16"/>
    </row>
    <row r="37" spans="1:4" ht="15">
      <c r="A37" s="6" t="s">
        <v>15</v>
      </c>
      <c r="B37" s="11"/>
      <c r="C37" s="19">
        <f>SUM(C38:C46)</f>
        <v>1019675911</v>
      </c>
      <c r="D37" s="16">
        <f>SUM(D38:D46)</f>
        <v>834903681.9</v>
      </c>
    </row>
    <row r="38" spans="1:4" ht="15">
      <c r="A38" s="10"/>
      <c r="B38" s="11" t="s">
        <v>28</v>
      </c>
      <c r="C38" s="19">
        <v>0</v>
      </c>
      <c r="D38" s="16">
        <v>0</v>
      </c>
    </row>
    <row r="39" spans="1:4" ht="15">
      <c r="A39" s="10"/>
      <c r="B39" s="11" t="s">
        <v>29</v>
      </c>
      <c r="C39" s="19">
        <v>0</v>
      </c>
      <c r="D39" s="16">
        <v>0</v>
      </c>
    </row>
    <row r="40" spans="1:4" ht="15">
      <c r="A40" s="10"/>
      <c r="B40" s="11" t="s">
        <v>30</v>
      </c>
      <c r="C40" s="19">
        <v>0</v>
      </c>
      <c r="D40" s="16">
        <v>0</v>
      </c>
    </row>
    <row r="41" spans="1:6" ht="15">
      <c r="A41" s="10"/>
      <c r="B41" s="11" t="s">
        <v>31</v>
      </c>
      <c r="C41" s="19">
        <f>235300+17134500</f>
        <v>17369800</v>
      </c>
      <c r="D41" s="16">
        <v>19330054.9</v>
      </c>
      <c r="F41" s="24"/>
    </row>
    <row r="42" spans="1:4" ht="15">
      <c r="A42" s="10"/>
      <c r="B42" s="11" t="s">
        <v>32</v>
      </c>
      <c r="C42" s="19">
        <v>0</v>
      </c>
      <c r="D42" s="16">
        <v>0</v>
      </c>
    </row>
    <row r="43" spans="1:4" ht="15">
      <c r="A43" s="10"/>
      <c r="B43" s="11" t="s">
        <v>33</v>
      </c>
      <c r="C43" s="19">
        <v>1002306111</v>
      </c>
      <c r="D43" s="16">
        <v>815573627</v>
      </c>
    </row>
    <row r="44" spans="1:4" ht="15">
      <c r="A44" s="10"/>
      <c r="B44" s="11" t="s">
        <v>34</v>
      </c>
      <c r="C44" s="19">
        <v>0</v>
      </c>
      <c r="D44" s="16">
        <v>0</v>
      </c>
    </row>
    <row r="45" spans="1:4" ht="15">
      <c r="A45" s="10"/>
      <c r="B45" s="11" t="s">
        <v>35</v>
      </c>
      <c r="C45" s="19">
        <v>0</v>
      </c>
      <c r="D45" s="16">
        <v>0</v>
      </c>
    </row>
    <row r="46" spans="1:4" ht="15">
      <c r="A46" s="10"/>
      <c r="B46" s="11" t="s">
        <v>36</v>
      </c>
      <c r="C46" s="19">
        <v>0</v>
      </c>
      <c r="D46" s="16">
        <v>0</v>
      </c>
    </row>
    <row r="47" spans="1:4" ht="6.75" customHeight="1">
      <c r="A47" s="10"/>
      <c r="B47" s="11"/>
      <c r="C47" s="19"/>
      <c r="D47" s="16"/>
    </row>
    <row r="48" spans="1:4" ht="15">
      <c r="A48" s="6" t="s">
        <v>14</v>
      </c>
      <c r="B48" s="11"/>
      <c r="C48" s="19">
        <f>SUM(C49:C51)</f>
        <v>11826962</v>
      </c>
      <c r="D48" s="16">
        <f>SUM(D49:D51)</f>
        <v>8332817.45</v>
      </c>
    </row>
    <row r="49" spans="1:4" ht="15">
      <c r="A49" s="10"/>
      <c r="B49" s="11" t="s">
        <v>37</v>
      </c>
      <c r="C49" s="19">
        <v>0</v>
      </c>
      <c r="D49" s="16">
        <v>0</v>
      </c>
    </row>
    <row r="50" spans="1:4" ht="15">
      <c r="A50" s="10"/>
      <c r="B50" s="11" t="s">
        <v>38</v>
      </c>
      <c r="C50" s="19">
        <v>11826962</v>
      </c>
      <c r="D50" s="16">
        <v>8332817.45</v>
      </c>
    </row>
    <row r="51" spans="1:4" ht="15">
      <c r="A51" s="10"/>
      <c r="B51" s="11" t="s">
        <v>39</v>
      </c>
      <c r="C51" s="19">
        <v>0</v>
      </c>
      <c r="D51" s="16">
        <v>0</v>
      </c>
    </row>
    <row r="52" spans="1:4" s="25" customFormat="1" ht="7.5" customHeight="1">
      <c r="A52" s="10"/>
      <c r="B52" s="11"/>
      <c r="C52" s="19"/>
      <c r="D52" s="16"/>
    </row>
    <row r="53" spans="1:4" s="25" customFormat="1" ht="15">
      <c r="A53" s="6" t="s">
        <v>40</v>
      </c>
      <c r="B53" s="11"/>
      <c r="C53" s="19">
        <f>SUM(C54:C58)</f>
        <v>0</v>
      </c>
      <c r="D53" s="16">
        <f>SUM(D54:D58)</f>
        <v>0</v>
      </c>
    </row>
    <row r="54" spans="1:4" ht="15">
      <c r="A54" s="26"/>
      <c r="B54" s="11" t="s">
        <v>41</v>
      </c>
      <c r="C54" s="19">
        <v>0</v>
      </c>
      <c r="D54" s="16">
        <v>0</v>
      </c>
    </row>
    <row r="55" spans="1:4" ht="15">
      <c r="A55" s="26"/>
      <c r="B55" s="11" t="s">
        <v>42</v>
      </c>
      <c r="C55" s="19">
        <v>0</v>
      </c>
      <c r="D55" s="16">
        <v>0</v>
      </c>
    </row>
    <row r="56" spans="1:4" ht="15">
      <c r="A56" s="26"/>
      <c r="B56" s="11" t="s">
        <v>43</v>
      </c>
      <c r="C56" s="19">
        <v>0</v>
      </c>
      <c r="D56" s="16">
        <v>0</v>
      </c>
    </row>
    <row r="57" spans="1:4" ht="15">
      <c r="A57" s="26"/>
      <c r="B57" s="11" t="s">
        <v>44</v>
      </c>
      <c r="C57" s="19">
        <v>0</v>
      </c>
      <c r="D57" s="16">
        <v>0</v>
      </c>
    </row>
    <row r="58" spans="1:4" ht="15">
      <c r="A58" s="26"/>
      <c r="B58" s="11" t="s">
        <v>45</v>
      </c>
      <c r="C58" s="19">
        <v>0</v>
      </c>
      <c r="D58" s="16">
        <v>0</v>
      </c>
    </row>
    <row r="59" spans="1:4" ht="6.75" customHeight="1">
      <c r="A59" s="26"/>
      <c r="B59" s="25"/>
      <c r="C59" s="19"/>
      <c r="D59" s="16"/>
    </row>
    <row r="60" spans="1:4" ht="15">
      <c r="A60" s="6" t="s">
        <v>46</v>
      </c>
      <c r="B60" s="11"/>
      <c r="C60" s="19">
        <f>SUM(C61:C66)</f>
        <v>0</v>
      </c>
      <c r="D60" s="16">
        <f>SUM(D61:D66)</f>
        <v>0</v>
      </c>
    </row>
    <row r="61" spans="1:4" ht="15">
      <c r="A61" s="26"/>
      <c r="B61" s="11" t="s">
        <v>47</v>
      </c>
      <c r="C61" s="19">
        <v>0</v>
      </c>
      <c r="D61" s="16">
        <v>0</v>
      </c>
    </row>
    <row r="62" spans="1:4" ht="15">
      <c r="A62" s="26"/>
      <c r="B62" s="27" t="s">
        <v>48</v>
      </c>
      <c r="C62" s="19">
        <v>0</v>
      </c>
      <c r="D62" s="16">
        <v>0</v>
      </c>
    </row>
    <row r="63" spans="1:4" ht="15">
      <c r="A63" s="26"/>
      <c r="B63" s="27" t="s">
        <v>49</v>
      </c>
      <c r="C63" s="19">
        <v>0</v>
      </c>
      <c r="D63" s="16">
        <v>0</v>
      </c>
    </row>
    <row r="64" spans="1:4" ht="15">
      <c r="A64" s="26"/>
      <c r="B64" s="27" t="s">
        <v>50</v>
      </c>
      <c r="C64" s="19">
        <v>0</v>
      </c>
      <c r="D64" s="16">
        <v>0</v>
      </c>
    </row>
    <row r="65" spans="1:4" ht="15">
      <c r="A65" s="26"/>
      <c r="B65" s="27" t="s">
        <v>51</v>
      </c>
      <c r="C65" s="19">
        <v>0</v>
      </c>
      <c r="D65" s="16">
        <v>0</v>
      </c>
    </row>
    <row r="66" spans="1:4" ht="15">
      <c r="A66" s="26"/>
      <c r="B66" s="27" t="s">
        <v>52</v>
      </c>
      <c r="C66" s="19">
        <v>0</v>
      </c>
      <c r="D66" s="16">
        <v>0</v>
      </c>
    </row>
    <row r="67" spans="1:4" ht="7.5" customHeight="1">
      <c r="A67" s="26"/>
      <c r="B67" s="25"/>
      <c r="C67" s="19"/>
      <c r="D67" s="16"/>
    </row>
    <row r="68" spans="1:4" ht="15">
      <c r="A68" s="6" t="s">
        <v>53</v>
      </c>
      <c r="B68" s="11"/>
      <c r="C68" s="19">
        <f>SUM(C69)</f>
        <v>4960916</v>
      </c>
      <c r="D68" s="16">
        <f>SUM(D69)</f>
        <v>0</v>
      </c>
    </row>
    <row r="69" spans="1:4" ht="15">
      <c r="A69" s="26"/>
      <c r="B69" s="11" t="s">
        <v>54</v>
      </c>
      <c r="C69" s="19">
        <v>4960916</v>
      </c>
      <c r="D69" s="16">
        <v>0</v>
      </c>
    </row>
    <row r="70" spans="1:4" ht="7.5" customHeight="1">
      <c r="A70" s="26"/>
      <c r="B70" s="25"/>
      <c r="C70" s="19"/>
      <c r="D70" s="16"/>
    </row>
    <row r="71" spans="1:6" ht="15">
      <c r="A71" s="6" t="s">
        <v>55</v>
      </c>
      <c r="B71" s="25"/>
      <c r="C71" s="19">
        <f>C32+C37+C48+C53+C60+C68</f>
        <v>14949198894</v>
      </c>
      <c r="D71" s="16">
        <f>D32+D37+D48+D53+D60+D68</f>
        <v>17242159047.97</v>
      </c>
      <c r="F71" s="202"/>
    </row>
    <row r="72" spans="1:4" ht="6.75" customHeight="1">
      <c r="A72" s="26"/>
      <c r="B72" s="25"/>
      <c r="C72" s="19"/>
      <c r="D72" s="16"/>
    </row>
    <row r="73" spans="1:6" ht="15">
      <c r="A73" s="6" t="s">
        <v>56</v>
      </c>
      <c r="B73" s="25"/>
      <c r="C73" s="23">
        <f>C29-C71</f>
        <v>23001395</v>
      </c>
      <c r="D73" s="15">
        <f>D29-D71</f>
        <v>49029024.83000183</v>
      </c>
      <c r="F73" s="202"/>
    </row>
    <row r="74" spans="1:4" ht="6.75" customHeight="1">
      <c r="A74" s="28"/>
      <c r="B74" s="29"/>
      <c r="C74" s="30"/>
      <c r="D74" s="31"/>
    </row>
  </sheetData>
  <sheetProtection/>
  <mergeCells count="3">
    <mergeCell ref="A1:D1"/>
    <mergeCell ref="A2:D2"/>
    <mergeCell ref="A3:D3"/>
  </mergeCells>
  <printOptions horizontalCentered="1"/>
  <pageMargins left="0.11811023622047245" right="0.11811023622047245" top="0.15748031496062992" bottom="0.15748031496062992" header="0.31496062992125984" footer="0.31496062992125984"/>
  <pageSetup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61" sqref="A61"/>
    </sheetView>
  </sheetViews>
  <sheetFormatPr defaultColWidth="11.421875" defaultRowHeight="15"/>
  <cols>
    <col min="1" max="1" width="52.57421875" style="1" customWidth="1"/>
    <col min="2" max="2" width="20.421875" style="117" customWidth="1"/>
    <col min="3" max="3" width="13.140625" style="117" customWidth="1"/>
    <col min="4" max="4" width="14.8515625" style="117" bestFit="1" customWidth="1"/>
    <col min="5" max="5" width="16.8515625" style="117" customWidth="1"/>
    <col min="6" max="6" width="18.421875" style="117" customWidth="1"/>
    <col min="7" max="7" width="17.8515625" style="116" bestFit="1" customWidth="1"/>
    <col min="8" max="8" width="18.8515625" style="117" customWidth="1"/>
    <col min="9" max="9" width="16.8515625" style="117" bestFit="1" customWidth="1"/>
    <col min="10" max="18" width="11.421875" style="117" customWidth="1"/>
    <col min="19" max="16384" width="11.421875" style="1" customWidth="1"/>
  </cols>
  <sheetData>
    <row r="1" spans="1:6" ht="15">
      <c r="A1" s="257" t="s">
        <v>0</v>
      </c>
      <c r="B1" s="258"/>
      <c r="C1" s="258"/>
      <c r="D1" s="258"/>
      <c r="E1" s="258"/>
      <c r="F1" s="259"/>
    </row>
    <row r="2" spans="1:6" ht="15">
      <c r="A2" s="260" t="s">
        <v>151</v>
      </c>
      <c r="B2" s="261"/>
      <c r="C2" s="261"/>
      <c r="D2" s="261"/>
      <c r="E2" s="261"/>
      <c r="F2" s="262"/>
    </row>
    <row r="3" spans="1:6" ht="15">
      <c r="A3" s="260" t="s">
        <v>152</v>
      </c>
      <c r="B3" s="261"/>
      <c r="C3" s="261"/>
      <c r="D3" s="261"/>
      <c r="E3" s="261"/>
      <c r="F3" s="262"/>
    </row>
    <row r="4" spans="1:6" ht="90">
      <c r="A4" s="118" t="s">
        <v>120</v>
      </c>
      <c r="B4" s="119" t="s">
        <v>102</v>
      </c>
      <c r="C4" s="120" t="s">
        <v>153</v>
      </c>
      <c r="D4" s="119" t="s">
        <v>154</v>
      </c>
      <c r="E4" s="120" t="s">
        <v>110</v>
      </c>
      <c r="F4" s="119" t="s">
        <v>155</v>
      </c>
    </row>
    <row r="5" spans="1:6" ht="15">
      <c r="A5" s="204" t="s">
        <v>232</v>
      </c>
      <c r="B5" s="205">
        <v>19583604596</v>
      </c>
      <c r="C5" s="206">
        <v>36588759</v>
      </c>
      <c r="D5" s="205">
        <v>-467679378</v>
      </c>
      <c r="E5" s="120"/>
      <c r="F5" s="207">
        <f>B5+C5+D5</f>
        <v>19152513977</v>
      </c>
    </row>
    <row r="6" spans="1:6" ht="15">
      <c r="A6" s="208"/>
      <c r="B6" s="119"/>
      <c r="C6" s="120"/>
      <c r="D6" s="119"/>
      <c r="E6" s="120"/>
      <c r="F6" s="119"/>
    </row>
    <row r="7" spans="1:6" ht="30">
      <c r="A7" s="127" t="s">
        <v>233</v>
      </c>
      <c r="B7" s="122">
        <f>B9+B10</f>
        <v>410103292</v>
      </c>
      <c r="C7" s="126"/>
      <c r="D7" s="125"/>
      <c r="E7" s="126"/>
      <c r="F7" s="122">
        <f>SUM(B7:E7)</f>
        <v>410103292</v>
      </c>
    </row>
    <row r="8" spans="1:6" ht="15">
      <c r="A8" s="124" t="s">
        <v>158</v>
      </c>
      <c r="B8" s="125">
        <v>0</v>
      </c>
      <c r="C8" s="126"/>
      <c r="D8" s="125"/>
      <c r="E8" s="126"/>
      <c r="F8" s="122">
        <f>SUM(B8:E8)</f>
        <v>0</v>
      </c>
    </row>
    <row r="9" spans="1:6" ht="30">
      <c r="A9" s="129" t="s">
        <v>159</v>
      </c>
      <c r="B9" s="125">
        <v>439304652</v>
      </c>
      <c r="C9" s="126"/>
      <c r="D9" s="125"/>
      <c r="E9" s="126"/>
      <c r="F9" s="122">
        <f>SUM(B9:E9)</f>
        <v>439304652</v>
      </c>
    </row>
    <row r="10" spans="1:6" ht="30">
      <c r="A10" s="209" t="s">
        <v>234</v>
      </c>
      <c r="B10" s="125">
        <v>-29201360</v>
      </c>
      <c r="C10" s="126"/>
      <c r="D10" s="125"/>
      <c r="E10" s="126"/>
      <c r="F10" s="122">
        <f>SUM(B10:E10)</f>
        <v>-29201360</v>
      </c>
    </row>
    <row r="11" spans="1:6" ht="15">
      <c r="A11" s="124"/>
      <c r="B11" s="125"/>
      <c r="C11" s="126"/>
      <c r="D11" s="125"/>
      <c r="E11" s="126"/>
      <c r="F11" s="125"/>
    </row>
    <row r="12" spans="1:6" ht="30">
      <c r="A12" s="127" t="s">
        <v>235</v>
      </c>
      <c r="B12" s="122">
        <f>+B13+B17</f>
        <v>0</v>
      </c>
      <c r="C12" s="123">
        <f>C14</f>
        <v>34362749</v>
      </c>
      <c r="D12" s="122">
        <f>D13+D14+D15+D16+D17</f>
        <v>-125707998</v>
      </c>
      <c r="E12" s="123"/>
      <c r="F12" s="122">
        <f aca="true" t="shared" si="0" ref="F12:F17">SUM(B12:E12)</f>
        <v>-91345249</v>
      </c>
    </row>
    <row r="13" spans="1:6" ht="15">
      <c r="A13" s="124" t="s">
        <v>162</v>
      </c>
      <c r="B13" s="125"/>
      <c r="C13" s="126"/>
      <c r="D13" s="125">
        <v>49029025</v>
      </c>
      <c r="E13" s="126"/>
      <c r="F13" s="122">
        <f t="shared" si="0"/>
        <v>49029025</v>
      </c>
    </row>
    <row r="14" spans="1:6" ht="15">
      <c r="A14" s="124" t="s">
        <v>163</v>
      </c>
      <c r="B14" s="125"/>
      <c r="C14" s="126">
        <v>34362749</v>
      </c>
      <c r="D14" s="125">
        <v>-34362749</v>
      </c>
      <c r="E14" s="126"/>
      <c r="F14" s="122">
        <f t="shared" si="0"/>
        <v>0</v>
      </c>
    </row>
    <row r="15" spans="1:6" ht="15">
      <c r="A15" s="124" t="s">
        <v>164</v>
      </c>
      <c r="B15" s="125"/>
      <c r="C15" s="126"/>
      <c r="D15" s="125"/>
      <c r="E15" s="126"/>
      <c r="F15" s="122">
        <f t="shared" si="0"/>
        <v>0</v>
      </c>
    </row>
    <row r="16" spans="1:6" ht="15">
      <c r="A16" s="124" t="s">
        <v>165</v>
      </c>
      <c r="B16" s="125"/>
      <c r="C16" s="126"/>
      <c r="D16" s="125"/>
      <c r="E16" s="126"/>
      <c r="F16" s="122">
        <f t="shared" si="0"/>
        <v>0</v>
      </c>
    </row>
    <row r="17" spans="1:6" ht="15">
      <c r="A17" s="124" t="s">
        <v>166</v>
      </c>
      <c r="B17" s="125"/>
      <c r="C17" s="126"/>
      <c r="D17" s="125">
        <v>-140374274</v>
      </c>
      <c r="E17" s="126"/>
      <c r="F17" s="122">
        <f t="shared" si="0"/>
        <v>-140374274</v>
      </c>
    </row>
    <row r="18" spans="1:6" ht="15">
      <c r="A18" s="124"/>
      <c r="B18" s="125"/>
      <c r="C18" s="126"/>
      <c r="D18" s="125"/>
      <c r="E18" s="126"/>
      <c r="F18" s="125"/>
    </row>
    <row r="19" spans="1:6" ht="30">
      <c r="A19" s="127" t="s">
        <v>167</v>
      </c>
      <c r="B19" s="125"/>
      <c r="C19" s="126"/>
      <c r="D19" s="125"/>
      <c r="E19" s="123">
        <f>E20+E21</f>
        <v>0</v>
      </c>
      <c r="F19" s="122">
        <f>SUM(B19:E19)</f>
        <v>0</v>
      </c>
    </row>
    <row r="20" spans="1:6" ht="15">
      <c r="A20" s="124" t="s">
        <v>168</v>
      </c>
      <c r="B20" s="125"/>
      <c r="C20" s="126"/>
      <c r="D20" s="125"/>
      <c r="E20" s="126"/>
      <c r="F20" s="122">
        <f>SUM(B20:E20)</f>
        <v>0</v>
      </c>
    </row>
    <row r="21" spans="1:6" ht="15">
      <c r="A21" s="124" t="s">
        <v>169</v>
      </c>
      <c r="B21" s="125"/>
      <c r="C21" s="126"/>
      <c r="D21" s="125"/>
      <c r="E21" s="126"/>
      <c r="F21" s="122">
        <f>SUM(B21:E21)</f>
        <v>0</v>
      </c>
    </row>
    <row r="22" spans="1:6" ht="15">
      <c r="A22" s="124"/>
      <c r="B22" s="125"/>
      <c r="C22" s="126"/>
      <c r="D22" s="125"/>
      <c r="E22" s="126"/>
      <c r="F22" s="125"/>
    </row>
    <row r="23" spans="1:7" s="117" customFormat="1" ht="15">
      <c r="A23" s="121" t="s">
        <v>156</v>
      </c>
      <c r="B23" s="122">
        <f>B5+B7</f>
        <v>19993707888</v>
      </c>
      <c r="C23" s="123">
        <f>C5+C12</f>
        <v>70951508</v>
      </c>
      <c r="D23" s="122">
        <f>D5+D12</f>
        <v>-593387376</v>
      </c>
      <c r="E23" s="123">
        <v>0</v>
      </c>
      <c r="F23" s="122">
        <f>F5+F7+F12</f>
        <v>19471272020</v>
      </c>
      <c r="G23" s="116"/>
    </row>
    <row r="24" spans="1:7" s="117" customFormat="1" ht="15">
      <c r="A24" s="124"/>
      <c r="B24" s="125"/>
      <c r="C24" s="126"/>
      <c r="D24" s="125"/>
      <c r="E24" s="126"/>
      <c r="F24" s="125"/>
      <c r="G24" s="116"/>
    </row>
    <row r="25" spans="1:7" s="117" customFormat="1" ht="30">
      <c r="A25" s="127" t="s">
        <v>157</v>
      </c>
      <c r="B25" s="122">
        <f>B26+B27+B28</f>
        <v>-2468847871</v>
      </c>
      <c r="C25" s="126"/>
      <c r="D25" s="125"/>
      <c r="E25" s="126"/>
      <c r="F25" s="122">
        <f>SUM(B25:E25)</f>
        <v>-2468847871</v>
      </c>
      <c r="G25" s="128"/>
    </row>
    <row r="26" spans="1:7" s="117" customFormat="1" ht="15">
      <c r="A26" s="124" t="s">
        <v>158</v>
      </c>
      <c r="B26" s="125">
        <v>4960916</v>
      </c>
      <c r="C26" s="126"/>
      <c r="D26" s="125"/>
      <c r="E26" s="126"/>
      <c r="F26" s="122">
        <f aca="true" t="shared" si="1" ref="F26:F39">SUM(B26:E26)</f>
        <v>4960916</v>
      </c>
      <c r="G26" s="116"/>
    </row>
    <row r="27" spans="1:7" s="117" customFormat="1" ht="30">
      <c r="A27" s="129" t="s">
        <v>159</v>
      </c>
      <c r="B27" s="125">
        <v>-2428912392</v>
      </c>
      <c r="C27" s="126"/>
      <c r="D27" s="125"/>
      <c r="E27" s="126"/>
      <c r="F27" s="122">
        <f t="shared" si="1"/>
        <v>-2428912392</v>
      </c>
      <c r="G27" s="116"/>
    </row>
    <row r="28" spans="1:7" s="117" customFormat="1" ht="30">
      <c r="A28" s="129" t="s">
        <v>160</v>
      </c>
      <c r="B28" s="125">
        <v>-44896395</v>
      </c>
      <c r="C28" s="126"/>
      <c r="D28" s="125"/>
      <c r="E28" s="126"/>
      <c r="F28" s="122">
        <f t="shared" si="1"/>
        <v>-44896395</v>
      </c>
      <c r="G28" s="116"/>
    </row>
    <row r="29" spans="1:7" s="117" customFormat="1" ht="15">
      <c r="A29" s="124"/>
      <c r="B29" s="125"/>
      <c r="C29" s="126"/>
      <c r="D29" s="125"/>
      <c r="E29" s="126"/>
      <c r="F29" s="125"/>
      <c r="G29" s="116"/>
    </row>
    <row r="30" spans="1:7" s="117" customFormat="1" ht="30">
      <c r="A30" s="127" t="s">
        <v>161</v>
      </c>
      <c r="B30" s="122"/>
      <c r="C30" s="122"/>
      <c r="D30" s="122">
        <f>D31+D32+D33+D34+D35</f>
        <v>846495266</v>
      </c>
      <c r="E30" s="123"/>
      <c r="F30" s="122">
        <f t="shared" si="1"/>
        <v>846495266</v>
      </c>
      <c r="G30" s="116"/>
    </row>
    <row r="31" spans="1:7" s="117" customFormat="1" ht="15">
      <c r="A31" s="124" t="s">
        <v>162</v>
      </c>
      <c r="B31" s="125"/>
      <c r="C31" s="125"/>
      <c r="D31" s="125">
        <v>23001394</v>
      </c>
      <c r="E31" s="126"/>
      <c r="F31" s="122">
        <f t="shared" si="1"/>
        <v>23001394</v>
      </c>
      <c r="G31" s="116"/>
    </row>
    <row r="32" spans="1:7" s="117" customFormat="1" ht="15">
      <c r="A32" s="124" t="s">
        <v>163</v>
      </c>
      <c r="B32" s="125"/>
      <c r="C32" s="126"/>
      <c r="D32" s="125"/>
      <c r="E32" s="126"/>
      <c r="F32" s="122">
        <f t="shared" si="1"/>
        <v>0</v>
      </c>
      <c r="G32" s="116"/>
    </row>
    <row r="33" spans="1:7" s="117" customFormat="1" ht="15">
      <c r="A33" s="124" t="s">
        <v>164</v>
      </c>
      <c r="B33" s="125"/>
      <c r="C33" s="126"/>
      <c r="D33" s="125"/>
      <c r="E33" s="126"/>
      <c r="F33" s="122">
        <f t="shared" si="1"/>
        <v>0</v>
      </c>
      <c r="G33" s="116"/>
    </row>
    <row r="34" spans="1:7" s="117" customFormat="1" ht="15">
      <c r="A34" s="124" t="s">
        <v>165</v>
      </c>
      <c r="B34" s="125"/>
      <c r="C34" s="126"/>
      <c r="D34" s="125"/>
      <c r="E34" s="126"/>
      <c r="F34" s="122">
        <f t="shared" si="1"/>
        <v>0</v>
      </c>
      <c r="G34" s="116"/>
    </row>
    <row r="35" spans="1:7" s="117" customFormat="1" ht="15">
      <c r="A35" s="124" t="s">
        <v>166</v>
      </c>
      <c r="B35" s="125"/>
      <c r="C35" s="126"/>
      <c r="D35" s="125">
        <v>823493872</v>
      </c>
      <c r="E35" s="126"/>
      <c r="F35" s="122">
        <f t="shared" si="1"/>
        <v>823493872</v>
      </c>
      <c r="G35" s="116"/>
    </row>
    <row r="36" spans="1:7" s="117" customFormat="1" ht="15">
      <c r="A36" s="124"/>
      <c r="B36" s="125"/>
      <c r="C36" s="126"/>
      <c r="D36" s="125"/>
      <c r="E36" s="126"/>
      <c r="F36" s="125"/>
      <c r="G36" s="116"/>
    </row>
    <row r="37" spans="1:7" s="117" customFormat="1" ht="30">
      <c r="A37" s="127" t="s">
        <v>167</v>
      </c>
      <c r="B37" s="125"/>
      <c r="C37" s="126"/>
      <c r="D37" s="125"/>
      <c r="E37" s="123">
        <f>E38+E39</f>
        <v>0</v>
      </c>
      <c r="F37" s="122">
        <f t="shared" si="1"/>
        <v>0</v>
      </c>
      <c r="G37" s="116"/>
    </row>
    <row r="38" spans="1:7" s="117" customFormat="1" ht="15">
      <c r="A38" s="124" t="s">
        <v>168</v>
      </c>
      <c r="B38" s="125"/>
      <c r="C38" s="126"/>
      <c r="D38" s="125"/>
      <c r="E38" s="126"/>
      <c r="F38" s="122">
        <f t="shared" si="1"/>
        <v>0</v>
      </c>
      <c r="G38" s="116"/>
    </row>
    <row r="39" spans="1:9" s="117" customFormat="1" ht="15">
      <c r="A39" s="124" t="s">
        <v>169</v>
      </c>
      <c r="B39" s="125"/>
      <c r="C39" s="126"/>
      <c r="D39" s="125"/>
      <c r="E39" s="126"/>
      <c r="F39" s="122">
        <f t="shared" si="1"/>
        <v>0</v>
      </c>
      <c r="G39" s="116"/>
      <c r="I39" s="130"/>
    </row>
    <row r="40" spans="1:7" s="117" customFormat="1" ht="15">
      <c r="A40" s="124"/>
      <c r="B40" s="125"/>
      <c r="C40" s="126"/>
      <c r="D40" s="125"/>
      <c r="E40" s="126"/>
      <c r="F40" s="125"/>
      <c r="G40" s="116"/>
    </row>
    <row r="41" spans="1:7" s="117" customFormat="1" ht="15">
      <c r="A41" s="131" t="s">
        <v>170</v>
      </c>
      <c r="B41" s="122">
        <f>+B23+B25+B30</f>
        <v>17524860017</v>
      </c>
      <c r="C41" s="123">
        <f>C23+C30</f>
        <v>70951508</v>
      </c>
      <c r="D41" s="122">
        <f>D23+D30</f>
        <v>253107890</v>
      </c>
      <c r="E41" s="123">
        <f>E23+E37</f>
        <v>0</v>
      </c>
      <c r="F41" s="122">
        <f>SUM(B41:E41)</f>
        <v>17848919415</v>
      </c>
      <c r="G41" s="116"/>
    </row>
    <row r="43" spans="1:7" s="117" customFormat="1" ht="15">
      <c r="A43" s="1"/>
      <c r="F43" s="130"/>
      <c r="G43" s="116"/>
    </row>
    <row r="45" spans="1:7" s="117" customFormat="1" ht="15">
      <c r="A45" s="1"/>
      <c r="F45" s="130"/>
      <c r="G45" s="116"/>
    </row>
    <row r="46" ht="9" customHeight="1"/>
    <row r="47" ht="12" customHeight="1" hidden="1"/>
    <row r="48" ht="5.25" customHeight="1"/>
    <row r="49" ht="11.25" customHeight="1" hidden="1"/>
    <row r="50" ht="15" hidden="1"/>
    <row r="51" ht="15" hidden="1"/>
  </sheetData>
  <sheetProtection/>
  <mergeCells count="3">
    <mergeCell ref="A1:F1"/>
    <mergeCell ref="A2:F2"/>
    <mergeCell ref="A3:F3"/>
  </mergeCells>
  <printOptions/>
  <pageMargins left="0.5118110236220472" right="0.31496062992125984" top="0.35433070866141736" bottom="0.35433070866141736" header="0.31496062992125984" footer="0.31496062992125984"/>
  <pageSetup orientation="portrait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79"/>
  <sheetViews>
    <sheetView zoomScalePageLayoutView="0" workbookViewId="0" topLeftCell="A1">
      <selection activeCell="A2" sqref="A2:D77"/>
    </sheetView>
  </sheetViews>
  <sheetFormatPr defaultColWidth="11.421875" defaultRowHeight="15"/>
  <cols>
    <col min="1" max="1" width="1.421875" style="172" customWidth="1"/>
    <col min="2" max="2" width="66.00390625" style="172" customWidth="1"/>
    <col min="3" max="4" width="24.140625" style="171" customWidth="1"/>
    <col min="5" max="5" width="12.00390625" style="172" bestFit="1" customWidth="1"/>
    <col min="6" max="16384" width="11.421875" style="172" customWidth="1"/>
  </cols>
  <sheetData>
    <row r="2" spans="1:4" ht="12">
      <c r="A2" s="263" t="s">
        <v>0</v>
      </c>
      <c r="B2" s="264"/>
      <c r="C2" s="264"/>
      <c r="D2" s="265"/>
    </row>
    <row r="3" spans="1:4" ht="12">
      <c r="A3" s="266" t="s">
        <v>227</v>
      </c>
      <c r="B3" s="267"/>
      <c r="C3" s="267"/>
      <c r="D3" s="268"/>
    </row>
    <row r="4" spans="1:7" ht="12">
      <c r="A4" s="269" t="s">
        <v>228</v>
      </c>
      <c r="B4" s="270"/>
      <c r="C4" s="270"/>
      <c r="D4" s="271"/>
      <c r="E4" s="171"/>
      <c r="F4" s="171"/>
      <c r="G4" s="171"/>
    </row>
    <row r="5" spans="1:7" ht="12">
      <c r="A5" s="186"/>
      <c r="B5" s="187"/>
      <c r="C5" s="188"/>
      <c r="D5" s="189"/>
      <c r="E5" s="171"/>
      <c r="F5" s="171"/>
      <c r="G5" s="171"/>
    </row>
    <row r="6" spans="1:7" s="177" customFormat="1" ht="12">
      <c r="A6" s="175" t="s">
        <v>60</v>
      </c>
      <c r="B6" s="176"/>
      <c r="C6" s="190" t="s">
        <v>222</v>
      </c>
      <c r="D6" s="191" t="s">
        <v>223</v>
      </c>
      <c r="E6" s="181"/>
      <c r="F6" s="181"/>
      <c r="G6" s="181"/>
    </row>
    <row r="7" spans="1:7" s="177" customFormat="1" ht="12">
      <c r="A7" s="175"/>
      <c r="B7" s="176"/>
      <c r="C7" s="190"/>
      <c r="D7" s="191"/>
      <c r="E7" s="181"/>
      <c r="F7" s="181"/>
      <c r="G7" s="181"/>
    </row>
    <row r="8" spans="1:7" ht="12">
      <c r="A8" s="173"/>
      <c r="B8" s="174"/>
      <c r="C8" s="210">
        <f>C9+C20</f>
        <v>2445371181</v>
      </c>
      <c r="D8" s="213">
        <f>D9</f>
        <v>934031181</v>
      </c>
      <c r="E8" s="171"/>
      <c r="F8" s="171"/>
      <c r="G8" s="171"/>
    </row>
    <row r="9" spans="1:7" s="177" customFormat="1" ht="12">
      <c r="A9" s="175" t="s">
        <v>62</v>
      </c>
      <c r="B9" s="176"/>
      <c r="C9" s="211">
        <v>23950965</v>
      </c>
      <c r="D9" s="214">
        <v>934031181</v>
      </c>
      <c r="E9" s="181"/>
      <c r="F9" s="181"/>
      <c r="G9" s="181"/>
    </row>
    <row r="10" spans="1:7" ht="12">
      <c r="A10" s="173"/>
      <c r="B10" s="174" t="s">
        <v>126</v>
      </c>
      <c r="C10" s="212"/>
      <c r="D10" s="215">
        <v>111012605</v>
      </c>
      <c r="E10" s="171"/>
      <c r="F10" s="171"/>
      <c r="G10" s="171"/>
    </row>
    <row r="11" spans="1:7" ht="12">
      <c r="A11" s="173"/>
      <c r="B11" s="174" t="s">
        <v>127</v>
      </c>
      <c r="C11" s="212">
        <v>1307800</v>
      </c>
      <c r="D11" s="215"/>
      <c r="E11" s="171"/>
      <c r="F11" s="171"/>
      <c r="G11" s="171"/>
    </row>
    <row r="12" spans="1:4" ht="12">
      <c r="A12" s="173"/>
      <c r="B12" s="174" t="s">
        <v>68</v>
      </c>
      <c r="C12" s="212"/>
      <c r="D12" s="215"/>
    </row>
    <row r="13" spans="1:4" ht="12">
      <c r="A13" s="173"/>
      <c r="B13" s="174" t="s">
        <v>70</v>
      </c>
      <c r="C13" s="212"/>
      <c r="D13" s="215"/>
    </row>
    <row r="14" spans="1:4" ht="12">
      <c r="A14" s="173"/>
      <c r="B14" s="174" t="s">
        <v>128</v>
      </c>
      <c r="C14" s="212">
        <v>22643165</v>
      </c>
      <c r="D14" s="215"/>
    </row>
    <row r="15" spans="1:4" ht="12">
      <c r="A15" s="173"/>
      <c r="B15" s="174" t="s">
        <v>74</v>
      </c>
      <c r="C15" s="212"/>
      <c r="D15" s="215"/>
    </row>
    <row r="16" spans="1:4" ht="12">
      <c r="A16" s="173"/>
      <c r="B16" s="174" t="s">
        <v>129</v>
      </c>
      <c r="C16" s="212"/>
      <c r="D16" s="215">
        <v>823018576</v>
      </c>
    </row>
    <row r="17" spans="1:4" ht="12">
      <c r="A17" s="173"/>
      <c r="B17" s="174"/>
      <c r="C17" s="212"/>
      <c r="D17" s="215"/>
    </row>
    <row r="18" spans="1:4" ht="12">
      <c r="A18" s="173"/>
      <c r="B18" s="179" t="s">
        <v>79</v>
      </c>
      <c r="C18" s="212"/>
      <c r="D18" s="215"/>
    </row>
    <row r="19" spans="1:4" ht="12">
      <c r="A19" s="173"/>
      <c r="B19" s="174"/>
      <c r="C19" s="212"/>
      <c r="D19" s="215"/>
    </row>
    <row r="20" spans="1:4" s="177" customFormat="1" ht="12">
      <c r="A20" s="175" t="s">
        <v>130</v>
      </c>
      <c r="B20" s="176"/>
      <c r="C20" s="211">
        <v>2421420216</v>
      </c>
      <c r="D20" s="216"/>
    </row>
    <row r="21" spans="1:4" ht="12">
      <c r="A21" s="173"/>
      <c r="B21" s="174" t="s">
        <v>82</v>
      </c>
      <c r="C21" s="212"/>
      <c r="D21" s="215"/>
    </row>
    <row r="22" spans="1:4" ht="12">
      <c r="A22" s="173"/>
      <c r="B22" s="174" t="s">
        <v>84</v>
      </c>
      <c r="C22" s="212"/>
      <c r="D22" s="215"/>
    </row>
    <row r="23" spans="1:4" ht="12">
      <c r="A23" s="173"/>
      <c r="B23" s="174" t="s">
        <v>86</v>
      </c>
      <c r="C23" s="212">
        <v>2240427600</v>
      </c>
      <c r="D23" s="215"/>
    </row>
    <row r="24" spans="1:4" ht="12">
      <c r="A24" s="173"/>
      <c r="B24" s="174" t="s">
        <v>88</v>
      </c>
      <c r="C24" s="212">
        <v>180992616</v>
      </c>
      <c r="D24" s="215"/>
    </row>
    <row r="25" spans="1:4" ht="12">
      <c r="A25" s="173"/>
      <c r="B25" s="174" t="s">
        <v>90</v>
      </c>
      <c r="C25" s="212"/>
      <c r="D25" s="215"/>
    </row>
    <row r="26" spans="1:4" ht="12">
      <c r="A26" s="173"/>
      <c r="B26" s="174" t="s">
        <v>92</v>
      </c>
      <c r="C26" s="212"/>
      <c r="D26" s="215"/>
    </row>
    <row r="27" spans="1:4" ht="12">
      <c r="A27" s="173"/>
      <c r="B27" s="174" t="s">
        <v>94</v>
      </c>
      <c r="C27" s="212"/>
      <c r="D27" s="215"/>
    </row>
    <row r="28" spans="1:4" ht="12">
      <c r="A28" s="173"/>
      <c r="B28" s="174" t="s">
        <v>96</v>
      </c>
      <c r="C28" s="212"/>
      <c r="D28" s="215"/>
    </row>
    <row r="29" spans="1:4" ht="12">
      <c r="A29" s="173"/>
      <c r="B29" s="174" t="s">
        <v>97</v>
      </c>
      <c r="C29" s="212"/>
      <c r="D29" s="215"/>
    </row>
    <row r="30" spans="1:4" ht="12">
      <c r="A30" s="173"/>
      <c r="B30" s="174"/>
      <c r="C30" s="212"/>
      <c r="D30" s="215"/>
    </row>
    <row r="31" spans="1:4" ht="12">
      <c r="A31" s="173"/>
      <c r="B31" s="174"/>
      <c r="C31" s="212"/>
      <c r="D31" s="215"/>
    </row>
    <row r="32" spans="1:4" ht="12">
      <c r="A32" s="175" t="s">
        <v>63</v>
      </c>
      <c r="B32" s="176"/>
      <c r="C32" s="211">
        <v>111012605</v>
      </c>
      <c r="D32" s="216"/>
    </row>
    <row r="33" spans="1:4" ht="12">
      <c r="A33" s="173"/>
      <c r="B33" s="174" t="s">
        <v>224</v>
      </c>
      <c r="C33" s="212">
        <v>111012605</v>
      </c>
      <c r="D33" s="215"/>
    </row>
    <row r="34" spans="1:4" ht="12">
      <c r="A34" s="173"/>
      <c r="B34" s="174" t="s">
        <v>225</v>
      </c>
      <c r="C34" s="212"/>
      <c r="D34" s="215"/>
    </row>
    <row r="35" spans="1:4" ht="12">
      <c r="A35" s="173"/>
      <c r="B35" s="174" t="s">
        <v>69</v>
      </c>
      <c r="C35" s="212"/>
      <c r="D35" s="215"/>
    </row>
    <row r="36" spans="1:4" ht="12">
      <c r="A36" s="173"/>
      <c r="B36" s="174" t="s">
        <v>71</v>
      </c>
      <c r="C36" s="212"/>
      <c r="D36" s="215"/>
    </row>
    <row r="37" spans="1:6" ht="12">
      <c r="A37" s="173"/>
      <c r="B37" s="174" t="s">
        <v>73</v>
      </c>
      <c r="C37" s="212"/>
      <c r="D37" s="215"/>
      <c r="F37" s="172" t="s">
        <v>226</v>
      </c>
    </row>
    <row r="38" spans="1:4" ht="12">
      <c r="A38" s="173"/>
      <c r="B38" s="174" t="s">
        <v>75</v>
      </c>
      <c r="C38" s="212"/>
      <c r="D38" s="215"/>
    </row>
    <row r="39" spans="1:4" ht="12">
      <c r="A39" s="173"/>
      <c r="B39" s="174" t="s">
        <v>77</v>
      </c>
      <c r="C39" s="212"/>
      <c r="D39" s="215"/>
    </row>
    <row r="40" spans="1:4" ht="12">
      <c r="A40" s="173"/>
      <c r="B40" s="174" t="s">
        <v>78</v>
      </c>
      <c r="C40" s="212"/>
      <c r="D40" s="215"/>
    </row>
    <row r="41" spans="1:4" ht="12">
      <c r="A41" s="173"/>
      <c r="B41" s="174"/>
      <c r="C41" s="212"/>
      <c r="D41" s="215"/>
    </row>
    <row r="42" spans="1:4" ht="12">
      <c r="A42" s="175"/>
      <c r="B42" s="176"/>
      <c r="C42" s="212"/>
      <c r="D42" s="215"/>
    </row>
    <row r="43" spans="1:4" ht="12">
      <c r="A43" s="175" t="s">
        <v>83</v>
      </c>
      <c r="B43" s="174"/>
      <c r="C43" s="212"/>
      <c r="D43" s="215"/>
    </row>
    <row r="44" spans="1:4" ht="12">
      <c r="A44" s="173"/>
      <c r="B44" s="174" t="s">
        <v>85</v>
      </c>
      <c r="C44" s="212"/>
      <c r="D44" s="215"/>
    </row>
    <row r="45" spans="1:4" ht="12">
      <c r="A45" s="173"/>
      <c r="B45" s="174" t="s">
        <v>87</v>
      </c>
      <c r="C45" s="212"/>
      <c r="D45" s="215"/>
    </row>
    <row r="46" spans="1:4" ht="12">
      <c r="A46" s="173"/>
      <c r="B46" s="174" t="s">
        <v>89</v>
      </c>
      <c r="C46" s="212"/>
      <c r="D46" s="215"/>
    </row>
    <row r="47" spans="1:4" ht="12">
      <c r="A47" s="173"/>
      <c r="B47" s="174" t="s">
        <v>91</v>
      </c>
      <c r="C47" s="212"/>
      <c r="D47" s="215"/>
    </row>
    <row r="48" spans="1:4" ht="12">
      <c r="A48" s="173"/>
      <c r="B48" s="174" t="s">
        <v>93</v>
      </c>
      <c r="C48" s="212"/>
      <c r="D48" s="215"/>
    </row>
    <row r="49" spans="1:4" ht="12">
      <c r="A49" s="173"/>
      <c r="B49" s="174" t="s">
        <v>95</v>
      </c>
      <c r="C49" s="212"/>
      <c r="D49" s="215"/>
    </row>
    <row r="50" spans="1:4" ht="14.25" customHeight="1">
      <c r="A50" s="173"/>
      <c r="B50" s="174"/>
      <c r="C50" s="212"/>
      <c r="D50" s="215"/>
    </row>
    <row r="51" spans="1:4" ht="12">
      <c r="A51" s="173"/>
      <c r="B51" s="174"/>
      <c r="C51" s="212"/>
      <c r="D51" s="215"/>
    </row>
    <row r="52" spans="1:4" ht="12">
      <c r="A52" s="175" t="s">
        <v>101</v>
      </c>
      <c r="B52" s="176"/>
      <c r="C52" s="211">
        <f>C54+C59</f>
        <v>1006838556</v>
      </c>
      <c r="D52" s="214">
        <f>D54+D59</f>
        <v>2089733127</v>
      </c>
    </row>
    <row r="53" spans="1:4" ht="12">
      <c r="A53" s="173"/>
      <c r="B53" s="174"/>
      <c r="C53" s="212"/>
      <c r="D53" s="215"/>
    </row>
    <row r="54" spans="1:4" ht="12">
      <c r="A54" s="175" t="s">
        <v>102</v>
      </c>
      <c r="B54" s="174"/>
      <c r="C54" s="211">
        <v>323718959</v>
      </c>
      <c r="D54" s="214">
        <f>D57</f>
        <v>2063705495</v>
      </c>
    </row>
    <row r="55" spans="1:4" ht="12">
      <c r="A55" s="173"/>
      <c r="B55" s="174" t="s">
        <v>38</v>
      </c>
      <c r="C55" s="212">
        <v>323718959</v>
      </c>
      <c r="D55" s="215"/>
    </row>
    <row r="56" spans="1:4" ht="12">
      <c r="A56" s="173"/>
      <c r="B56" s="174" t="s">
        <v>103</v>
      </c>
      <c r="C56" s="212"/>
      <c r="D56" s="215"/>
    </row>
    <row r="57" spans="1:4" ht="12">
      <c r="A57" s="173"/>
      <c r="B57" s="174" t="s">
        <v>104</v>
      </c>
      <c r="C57" s="212"/>
      <c r="D57" s="215">
        <v>2063705495</v>
      </c>
    </row>
    <row r="58" spans="1:4" ht="12">
      <c r="A58" s="173"/>
      <c r="B58" s="174"/>
      <c r="C58" s="212"/>
      <c r="D58" s="215"/>
    </row>
    <row r="59" spans="1:4" ht="12">
      <c r="A59" s="175" t="s">
        <v>105</v>
      </c>
      <c r="B59" s="174"/>
      <c r="C59" s="211">
        <f>C64</f>
        <v>683119597</v>
      </c>
      <c r="D59" s="214">
        <v>26027632</v>
      </c>
    </row>
    <row r="60" spans="1:4" ht="12">
      <c r="A60" s="173"/>
      <c r="B60" s="174" t="s">
        <v>56</v>
      </c>
      <c r="C60" s="212"/>
      <c r="D60" s="215">
        <v>26027632</v>
      </c>
    </row>
    <row r="61" spans="1:4" ht="12">
      <c r="A61" s="173"/>
      <c r="B61" s="174" t="s">
        <v>106</v>
      </c>
      <c r="C61" s="212"/>
      <c r="D61" s="215"/>
    </row>
    <row r="62" spans="1:4" ht="12">
      <c r="A62" s="173"/>
      <c r="B62" s="174" t="s">
        <v>107</v>
      </c>
      <c r="C62" s="212"/>
      <c r="D62" s="215"/>
    </row>
    <row r="63" spans="1:4" ht="12">
      <c r="A63" s="173"/>
      <c r="B63" s="174" t="s">
        <v>108</v>
      </c>
      <c r="C63" s="212"/>
      <c r="D63" s="215"/>
    </row>
    <row r="64" spans="1:4" ht="12">
      <c r="A64" s="173"/>
      <c r="B64" s="174" t="s">
        <v>109</v>
      </c>
      <c r="C64" s="212">
        <v>683119597</v>
      </c>
      <c r="D64" s="215"/>
    </row>
    <row r="65" spans="1:4" ht="12">
      <c r="A65" s="173"/>
      <c r="B65" s="174"/>
      <c r="C65" s="212"/>
      <c r="D65" s="215"/>
    </row>
    <row r="66" spans="1:4" ht="12">
      <c r="A66" s="175" t="s">
        <v>110</v>
      </c>
      <c r="B66" s="174"/>
      <c r="C66" s="212"/>
      <c r="D66" s="215"/>
    </row>
    <row r="67" spans="1:4" ht="12">
      <c r="A67" s="173"/>
      <c r="B67" s="174" t="s">
        <v>111</v>
      </c>
      <c r="C67" s="212"/>
      <c r="D67" s="215"/>
    </row>
    <row r="68" spans="1:4" ht="12">
      <c r="A68" s="173"/>
      <c r="B68" s="174" t="s">
        <v>112</v>
      </c>
      <c r="C68" s="212"/>
      <c r="D68" s="193"/>
    </row>
    <row r="69" spans="1:4" ht="12">
      <c r="A69" s="173"/>
      <c r="B69" s="174"/>
      <c r="C69" s="192"/>
      <c r="D69" s="193"/>
    </row>
    <row r="70" spans="1:4" ht="12">
      <c r="A70" s="195"/>
      <c r="B70" s="196"/>
      <c r="C70" s="180"/>
      <c r="D70" s="194"/>
    </row>
    <row r="71" spans="1:2" ht="12">
      <c r="A71" s="174"/>
      <c r="B71" s="174"/>
    </row>
    <row r="72" spans="1:4" ht="12">
      <c r="A72" s="182"/>
      <c r="B72" s="174"/>
      <c r="C72" s="178"/>
      <c r="D72" s="178"/>
    </row>
    <row r="73" ht="12">
      <c r="D73" s="178"/>
    </row>
    <row r="77" ht="12">
      <c r="D77" s="183"/>
    </row>
    <row r="78" ht="12">
      <c r="D78" s="183"/>
    </row>
    <row r="79" spans="4:6" ht="12">
      <c r="D79" s="183"/>
      <c r="E79" s="184"/>
      <c r="F79" s="185"/>
    </row>
  </sheetData>
  <sheetProtection/>
  <mergeCells count="3">
    <mergeCell ref="A2:D2"/>
    <mergeCell ref="A3:D3"/>
    <mergeCell ref="A4:D4"/>
  </mergeCells>
  <printOptions horizontalCentered="1" verticalCentered="1"/>
  <pageMargins left="0.2362204724409449" right="0.4330708661417323" top="0.35433070866141736" bottom="0.35433070866141736" header="0.31496062992125984" footer="0.31496062992125984"/>
  <pageSetup orientation="portrait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D12" sqref="D12"/>
    </sheetView>
  </sheetViews>
  <sheetFormatPr defaultColWidth="11.421875" defaultRowHeight="15"/>
  <cols>
    <col min="1" max="1" width="85.28125" style="1" customWidth="1"/>
    <col min="2" max="2" width="18.8515625" style="33" bestFit="1" customWidth="1"/>
    <col min="3" max="3" width="19.00390625" style="33" customWidth="1"/>
    <col min="4" max="4" width="17.8515625" style="132" bestFit="1" customWidth="1"/>
    <col min="5" max="5" width="26.8515625" style="1" customWidth="1"/>
    <col min="6" max="6" width="27.140625" style="1" customWidth="1"/>
    <col min="7" max="7" width="19.8515625" style="1" customWidth="1"/>
    <col min="8" max="8" width="18.28125" style="1" customWidth="1"/>
    <col min="9" max="9" width="16.8515625" style="1" bestFit="1" customWidth="1"/>
    <col min="10" max="10" width="22.57421875" style="132" customWidth="1"/>
    <col min="11" max="16384" width="11.421875" style="1" customWidth="1"/>
  </cols>
  <sheetData>
    <row r="1" spans="1:3" ht="15">
      <c r="A1" s="272" t="s">
        <v>0</v>
      </c>
      <c r="B1" s="273"/>
      <c r="C1" s="274"/>
    </row>
    <row r="2" spans="1:3" ht="15">
      <c r="A2" s="275" t="s">
        <v>171</v>
      </c>
      <c r="B2" s="276"/>
      <c r="C2" s="277"/>
    </row>
    <row r="3" spans="1:3" ht="15">
      <c r="A3" s="278" t="s">
        <v>172</v>
      </c>
      <c r="B3" s="279"/>
      <c r="C3" s="280"/>
    </row>
    <row r="4" spans="1:9" ht="15">
      <c r="A4" s="221" t="s">
        <v>120</v>
      </c>
      <c r="B4" s="222">
        <v>43830</v>
      </c>
      <c r="C4" s="223">
        <v>43465</v>
      </c>
      <c r="F4" s="281"/>
      <c r="G4" s="281"/>
      <c r="H4" s="281"/>
      <c r="I4" s="281"/>
    </row>
    <row r="5" spans="1:3" ht="8.25" customHeight="1">
      <c r="A5" s="26"/>
      <c r="B5" s="158"/>
      <c r="C5" s="217"/>
    </row>
    <row r="6" spans="1:10" ht="15">
      <c r="A6" s="224" t="s">
        <v>173</v>
      </c>
      <c r="B6" s="225"/>
      <c r="C6" s="226"/>
      <c r="F6" s="134"/>
      <c r="G6" s="135"/>
      <c r="H6" s="134"/>
      <c r="I6" s="134"/>
      <c r="J6" s="135"/>
    </row>
    <row r="7" spans="1:10" ht="15">
      <c r="A7" s="224" t="s">
        <v>174</v>
      </c>
      <c r="B7" s="227">
        <f>SUM(B8:B19)</f>
        <v>15444022099</v>
      </c>
      <c r="C7" s="228">
        <f>SUM(C8:C19)</f>
        <v>17656958194.84</v>
      </c>
      <c r="D7" s="116"/>
      <c r="F7" s="134"/>
      <c r="G7" s="135"/>
      <c r="H7" s="136"/>
      <c r="I7" s="134"/>
      <c r="J7" s="135"/>
    </row>
    <row r="8" spans="1:10" ht="15">
      <c r="A8" s="229" t="s">
        <v>175</v>
      </c>
      <c r="B8" s="230">
        <v>0</v>
      </c>
      <c r="C8" s="231">
        <v>0</v>
      </c>
      <c r="F8" s="134"/>
      <c r="G8" s="135"/>
      <c r="H8" s="135"/>
      <c r="I8" s="137"/>
      <c r="J8" s="135"/>
    </row>
    <row r="9" spans="1:10" ht="15">
      <c r="A9" s="229" t="s">
        <v>176</v>
      </c>
      <c r="B9" s="230">
        <v>0</v>
      </c>
      <c r="C9" s="231">
        <v>0</v>
      </c>
      <c r="D9" s="282"/>
      <c r="E9" s="283"/>
      <c r="F9" s="134"/>
      <c r="G9" s="135"/>
      <c r="H9" s="135"/>
      <c r="I9" s="137"/>
      <c r="J9" s="135"/>
    </row>
    <row r="10" spans="1:10" ht="15">
      <c r="A10" s="229" t="s">
        <v>177</v>
      </c>
      <c r="B10" s="230">
        <v>0</v>
      </c>
      <c r="C10" s="231">
        <v>0</v>
      </c>
      <c r="F10" s="134"/>
      <c r="G10" s="135"/>
      <c r="H10" s="136"/>
      <c r="I10" s="134"/>
      <c r="J10" s="135"/>
    </row>
    <row r="11" spans="1:10" ht="15">
      <c r="A11" s="229" t="s">
        <v>178</v>
      </c>
      <c r="B11" s="230">
        <v>0</v>
      </c>
      <c r="C11" s="231">
        <v>0</v>
      </c>
      <c r="D11" s="138"/>
      <c r="E11" s="139"/>
      <c r="F11" s="134"/>
      <c r="G11" s="135"/>
      <c r="H11" s="134"/>
      <c r="I11" s="134"/>
      <c r="J11" s="135"/>
    </row>
    <row r="12" spans="1:10" ht="15">
      <c r="A12" s="229" t="s">
        <v>179</v>
      </c>
      <c r="B12" s="230">
        <v>0</v>
      </c>
      <c r="C12" s="231">
        <v>0</v>
      </c>
      <c r="D12" s="140"/>
      <c r="E12" s="141"/>
      <c r="F12" s="134"/>
      <c r="G12" s="135"/>
      <c r="H12" s="134"/>
      <c r="I12" s="134"/>
      <c r="J12" s="135"/>
    </row>
    <row r="13" spans="1:10" ht="15">
      <c r="A13" s="229" t="s">
        <v>180</v>
      </c>
      <c r="B13" s="230">
        <v>0</v>
      </c>
      <c r="C13" s="231">
        <v>0</v>
      </c>
      <c r="D13" s="140"/>
      <c r="E13" s="141"/>
      <c r="F13" s="134"/>
      <c r="G13" s="135"/>
      <c r="H13" s="134"/>
      <c r="I13" s="134"/>
      <c r="J13" s="135"/>
    </row>
    <row r="14" spans="1:10" ht="15">
      <c r="A14" s="229" t="s">
        <v>181</v>
      </c>
      <c r="B14" s="230">
        <v>0</v>
      </c>
      <c r="C14" s="231">
        <v>0</v>
      </c>
      <c r="D14" s="135"/>
      <c r="E14" s="141"/>
      <c r="F14" s="142"/>
      <c r="G14" s="143"/>
      <c r="H14" s="143"/>
      <c r="I14" s="143"/>
      <c r="J14" s="144"/>
    </row>
    <row r="15" spans="1:10" ht="15">
      <c r="A15" s="229" t="s">
        <v>182</v>
      </c>
      <c r="B15" s="230">
        <v>0</v>
      </c>
      <c r="C15" s="231">
        <v>0</v>
      </c>
      <c r="D15" s="140"/>
      <c r="E15" s="145"/>
      <c r="F15" s="146"/>
      <c r="G15" s="147"/>
      <c r="H15" s="25"/>
      <c r="I15" s="25"/>
      <c r="J15" s="148"/>
    </row>
    <row r="16" spans="1:10" ht="15">
      <c r="A16" s="229" t="s">
        <v>183</v>
      </c>
      <c r="B16" s="230">
        <v>0</v>
      </c>
      <c r="C16" s="231">
        <v>0</v>
      </c>
      <c r="D16" s="140"/>
      <c r="E16" s="145"/>
      <c r="F16" s="149"/>
      <c r="G16" s="150"/>
      <c r="H16" s="25"/>
      <c r="I16" s="25"/>
      <c r="J16" s="148"/>
    </row>
    <row r="17" spans="1:10" ht="15">
      <c r="A17" s="229" t="s">
        <v>184</v>
      </c>
      <c r="B17" s="230">
        <v>0</v>
      </c>
      <c r="C17" s="231">
        <v>0</v>
      </c>
      <c r="D17" s="151"/>
      <c r="E17" s="152"/>
      <c r="F17" s="25"/>
      <c r="G17" s="25"/>
      <c r="H17" s="25"/>
      <c r="I17" s="25"/>
      <c r="J17" s="148"/>
    </row>
    <row r="18" spans="1:6" ht="15">
      <c r="A18" s="229" t="s">
        <v>185</v>
      </c>
      <c r="B18" s="232">
        <v>15444022099</v>
      </c>
      <c r="C18" s="226">
        <v>17656958194.84</v>
      </c>
      <c r="D18" s="151"/>
      <c r="E18" s="200"/>
      <c r="F18" s="199"/>
    </row>
    <row r="19" spans="1:6" ht="15">
      <c r="A19" s="229" t="s">
        <v>186</v>
      </c>
      <c r="B19" s="230">
        <v>0</v>
      </c>
      <c r="C19" s="231">
        <v>0</v>
      </c>
      <c r="D19" s="153"/>
      <c r="E19" s="198"/>
      <c r="F19" s="199"/>
    </row>
    <row r="20" spans="1:7" ht="15">
      <c r="A20" s="224" t="s">
        <v>187</v>
      </c>
      <c r="B20" s="227">
        <f>SUM(B21:B36)</f>
        <v>15444022099</v>
      </c>
      <c r="C20" s="228">
        <f>SUM(C21:C36)</f>
        <v>17656958195</v>
      </c>
      <c r="D20" s="154"/>
      <c r="E20" s="155"/>
      <c r="F20" s="156"/>
      <c r="G20" s="156"/>
    </row>
    <row r="21" spans="1:9" ht="15">
      <c r="A21" s="229" t="s">
        <v>188</v>
      </c>
      <c r="B21" s="230">
        <v>11045811718</v>
      </c>
      <c r="C21" s="231">
        <v>13076085409</v>
      </c>
      <c r="D21" s="153"/>
      <c r="E21" s="135"/>
      <c r="F21" s="135"/>
      <c r="G21" s="137"/>
      <c r="H21" s="117"/>
      <c r="I21" s="117"/>
    </row>
    <row r="22" spans="1:9" ht="15">
      <c r="A22" s="229" t="s">
        <v>189</v>
      </c>
      <c r="B22" s="230">
        <v>185218262</v>
      </c>
      <c r="C22" s="231">
        <v>232389173</v>
      </c>
      <c r="D22" s="153"/>
      <c r="E22" s="117"/>
      <c r="F22" s="117"/>
      <c r="G22" s="117"/>
      <c r="H22" s="117"/>
      <c r="I22" s="117"/>
    </row>
    <row r="23" spans="1:8" ht="15">
      <c r="A23" s="229" t="s">
        <v>190</v>
      </c>
      <c r="B23" s="230">
        <v>2681705125</v>
      </c>
      <c r="C23" s="231">
        <v>3090447966</v>
      </c>
      <c r="D23" s="153"/>
      <c r="G23" s="132"/>
      <c r="H23" s="157"/>
    </row>
    <row r="24" spans="1:4" ht="15">
      <c r="A24" s="229" t="s">
        <v>191</v>
      </c>
      <c r="B24" s="230">
        <v>0</v>
      </c>
      <c r="C24" s="231">
        <v>0</v>
      </c>
      <c r="D24" s="153"/>
    </row>
    <row r="25" spans="1:4" ht="15">
      <c r="A25" s="229" t="s">
        <v>192</v>
      </c>
      <c r="B25" s="230">
        <v>0</v>
      </c>
      <c r="C25" s="231">
        <v>0</v>
      </c>
      <c r="D25" s="153"/>
    </row>
    <row r="26" spans="1:4" ht="15">
      <c r="A26" s="229" t="s">
        <v>193</v>
      </c>
      <c r="B26" s="230">
        <v>0</v>
      </c>
      <c r="C26" s="231">
        <v>0</v>
      </c>
      <c r="D26" s="153"/>
    </row>
    <row r="27" spans="1:4" ht="15">
      <c r="A27" s="229" t="s">
        <v>194</v>
      </c>
      <c r="B27" s="230">
        <v>17369800</v>
      </c>
      <c r="C27" s="231">
        <v>19330055</v>
      </c>
      <c r="D27" s="153"/>
    </row>
    <row r="28" spans="1:4" ht="15">
      <c r="A28" s="229" t="s">
        <v>195</v>
      </c>
      <c r="B28" s="230">
        <v>0</v>
      </c>
      <c r="C28" s="231">
        <v>0</v>
      </c>
      <c r="D28" s="153"/>
    </row>
    <row r="29" spans="1:5" ht="15">
      <c r="A29" s="229" t="s">
        <v>196</v>
      </c>
      <c r="B29" s="230">
        <v>1002306111</v>
      </c>
      <c r="C29" s="231">
        <v>815573627</v>
      </c>
      <c r="D29" s="153"/>
      <c r="E29" s="32"/>
    </row>
    <row r="30" spans="1:4" ht="15">
      <c r="A30" s="229" t="s">
        <v>197</v>
      </c>
      <c r="B30" s="225"/>
      <c r="C30" s="226"/>
      <c r="D30" s="153"/>
    </row>
    <row r="31" spans="1:4" ht="15">
      <c r="A31" s="229" t="s">
        <v>198</v>
      </c>
      <c r="B31" s="225"/>
      <c r="C31" s="226"/>
      <c r="D31" s="153"/>
    </row>
    <row r="32" spans="1:3" ht="15">
      <c r="A32" s="229" t="s">
        <v>199</v>
      </c>
      <c r="B32" s="225"/>
      <c r="C32" s="226"/>
    </row>
    <row r="33" spans="1:3" ht="15">
      <c r="A33" s="229" t="s">
        <v>200</v>
      </c>
      <c r="B33" s="225"/>
      <c r="C33" s="226"/>
    </row>
    <row r="34" spans="1:4" ht="15">
      <c r="A34" s="229" t="s">
        <v>201</v>
      </c>
      <c r="B34" s="230">
        <v>11826962</v>
      </c>
      <c r="C34" s="231">
        <v>8332817</v>
      </c>
      <c r="D34" s="153"/>
    </row>
    <row r="35" spans="1:4" ht="15">
      <c r="A35" s="229" t="s">
        <v>202</v>
      </c>
      <c r="B35" s="225"/>
      <c r="C35" s="226"/>
      <c r="D35" s="133"/>
    </row>
    <row r="36" spans="1:5" ht="15">
      <c r="A36" s="229" t="s">
        <v>203</v>
      </c>
      <c r="B36" s="233">
        <v>499784121</v>
      </c>
      <c r="C36" s="234">
        <f>365770122+49029026</f>
        <v>414799148</v>
      </c>
      <c r="E36" s="157"/>
    </row>
    <row r="37" spans="1:5" ht="15">
      <c r="A37" s="235" t="s">
        <v>204</v>
      </c>
      <c r="B37" s="236">
        <f>B7-B20</f>
        <v>0</v>
      </c>
      <c r="C37" s="237">
        <f>C7-C20</f>
        <v>-0.15999984741210938</v>
      </c>
      <c r="E37" s="157"/>
    </row>
    <row r="38" spans="1:3" ht="7.5" customHeight="1">
      <c r="A38" s="229"/>
      <c r="B38" s="225"/>
      <c r="C38" s="226"/>
    </row>
    <row r="39" spans="1:3" ht="15">
      <c r="A39" s="224" t="s">
        <v>205</v>
      </c>
      <c r="B39" s="225"/>
      <c r="C39" s="226"/>
    </row>
    <row r="40" spans="1:3" ht="15">
      <c r="A40" s="224" t="s">
        <v>174</v>
      </c>
      <c r="B40" s="238">
        <f>B42</f>
        <v>4960916</v>
      </c>
      <c r="C40" s="239">
        <f>+C42</f>
        <v>0</v>
      </c>
    </row>
    <row r="41" spans="1:3" ht="15">
      <c r="A41" s="229" t="s">
        <v>206</v>
      </c>
      <c r="B41" s="225">
        <v>0</v>
      </c>
      <c r="C41" s="226">
        <v>0</v>
      </c>
    </row>
    <row r="42" spans="1:3" ht="15">
      <c r="A42" s="229" t="s">
        <v>207</v>
      </c>
      <c r="B42" s="232">
        <v>4960916</v>
      </c>
      <c r="C42" s="226">
        <v>0</v>
      </c>
    </row>
    <row r="43" spans="1:3" ht="15">
      <c r="A43" s="229" t="s">
        <v>208</v>
      </c>
      <c r="B43" s="225">
        <v>0</v>
      </c>
      <c r="C43" s="226">
        <v>0</v>
      </c>
    </row>
    <row r="44" spans="1:3" ht="15">
      <c r="A44" s="224" t="s">
        <v>187</v>
      </c>
      <c r="B44" s="238">
        <f>B46</f>
        <v>-4960916</v>
      </c>
      <c r="C44" s="239">
        <f>C46</f>
        <v>0</v>
      </c>
    </row>
    <row r="45" spans="1:3" ht="15">
      <c r="A45" s="229" t="s">
        <v>206</v>
      </c>
      <c r="B45" s="232">
        <v>0</v>
      </c>
      <c r="C45" s="226">
        <v>0</v>
      </c>
    </row>
    <row r="46" spans="1:3" ht="15">
      <c r="A46" s="229" t="s">
        <v>207</v>
      </c>
      <c r="B46" s="225">
        <v>-4960916</v>
      </c>
      <c r="C46" s="226">
        <v>0</v>
      </c>
    </row>
    <row r="47" spans="1:3" ht="15">
      <c r="A47" s="229" t="s">
        <v>209</v>
      </c>
      <c r="B47" s="233">
        <v>0</v>
      </c>
      <c r="C47" s="234">
        <v>0</v>
      </c>
    </row>
    <row r="48" spans="1:3" ht="15">
      <c r="A48" s="235" t="s">
        <v>210</v>
      </c>
      <c r="B48" s="225">
        <f>B40+B42+B44+B46</f>
        <v>0</v>
      </c>
      <c r="C48" s="240">
        <f>C40+C42+C44+C46</f>
        <v>0</v>
      </c>
    </row>
    <row r="49" spans="1:3" ht="7.5" customHeight="1">
      <c r="A49" s="229"/>
      <c r="B49" s="225"/>
      <c r="C49" s="226"/>
    </row>
    <row r="50" spans="1:4" ht="15">
      <c r="A50" s="224" t="s">
        <v>211</v>
      </c>
      <c r="B50" s="225"/>
      <c r="C50" s="226"/>
      <c r="D50" s="159"/>
    </row>
    <row r="51" spans="1:5" ht="15">
      <c r="A51" s="224" t="s">
        <v>174</v>
      </c>
      <c r="B51" s="225"/>
      <c r="C51" s="226"/>
      <c r="D51" s="160"/>
      <c r="E51" s="161"/>
    </row>
    <row r="52" spans="1:5" ht="15">
      <c r="A52" s="229" t="s">
        <v>212</v>
      </c>
      <c r="B52" s="225"/>
      <c r="C52" s="226"/>
      <c r="E52" s="161"/>
    </row>
    <row r="53" spans="1:10" ht="15">
      <c r="A53" s="229" t="s">
        <v>213</v>
      </c>
      <c r="B53" s="225"/>
      <c r="C53" s="226"/>
      <c r="E53" s="161"/>
      <c r="H53" s="132"/>
      <c r="I53" s="132"/>
      <c r="J53" s="20"/>
    </row>
    <row r="54" spans="1:10" ht="15">
      <c r="A54" s="229" t="s">
        <v>214</v>
      </c>
      <c r="B54" s="225">
        <v>476782727.0000001</v>
      </c>
      <c r="C54" s="226">
        <v>365770122</v>
      </c>
      <c r="D54" s="153"/>
      <c r="E54" s="161"/>
      <c r="F54" s="162"/>
      <c r="H54" s="161"/>
      <c r="I54" s="160"/>
      <c r="J54" s="1"/>
    </row>
    <row r="55" spans="1:6" ht="15">
      <c r="A55" s="229" t="s">
        <v>215</v>
      </c>
      <c r="B55" s="225"/>
      <c r="C55" s="226"/>
      <c r="E55" s="163"/>
      <c r="F55" s="162"/>
    </row>
    <row r="56" spans="1:6" ht="15">
      <c r="A56" s="224" t="s">
        <v>187</v>
      </c>
      <c r="B56" s="225"/>
      <c r="C56" s="226"/>
      <c r="E56" s="161"/>
      <c r="F56" s="25"/>
    </row>
    <row r="57" spans="1:6" ht="15">
      <c r="A57" s="229" t="s">
        <v>216</v>
      </c>
      <c r="B57" s="225"/>
      <c r="C57" s="226"/>
      <c r="E57" s="161"/>
      <c r="F57" s="25"/>
    </row>
    <row r="58" spans="1:6" ht="15">
      <c r="A58" s="229" t="s">
        <v>213</v>
      </c>
      <c r="B58" s="225"/>
      <c r="C58" s="226"/>
      <c r="E58" s="164"/>
      <c r="F58" s="25"/>
    </row>
    <row r="59" spans="1:6" ht="15">
      <c r="A59" s="229" t="s">
        <v>214</v>
      </c>
      <c r="B59" s="225">
        <f>C54</f>
        <v>365770122</v>
      </c>
      <c r="C59" s="231">
        <v>449070239</v>
      </c>
      <c r="E59" s="150"/>
      <c r="F59" s="25"/>
    </row>
    <row r="60" spans="1:6" ht="15">
      <c r="A60" s="229" t="s">
        <v>217</v>
      </c>
      <c r="B60" s="225"/>
      <c r="C60" s="226"/>
      <c r="E60" s="148"/>
      <c r="F60" s="162"/>
    </row>
    <row r="61" spans="1:6" ht="15">
      <c r="A61" s="235" t="s">
        <v>218</v>
      </c>
      <c r="B61" s="241">
        <f>B54-B59</f>
        <v>111012605.00000012</v>
      </c>
      <c r="C61" s="242">
        <f>+C54-C59</f>
        <v>-83300117</v>
      </c>
      <c r="E61" s="148"/>
      <c r="F61" s="162"/>
    </row>
    <row r="62" spans="1:6" ht="6.75" customHeight="1">
      <c r="A62" s="229"/>
      <c r="B62" s="225"/>
      <c r="C62" s="226"/>
      <c r="E62" s="25"/>
      <c r="F62" s="25"/>
    </row>
    <row r="63" spans="1:6" ht="15">
      <c r="A63" s="235" t="s">
        <v>219</v>
      </c>
      <c r="B63" s="225">
        <f>+B37+B48+B61</f>
        <v>111012605.00000012</v>
      </c>
      <c r="C63" s="226">
        <f>+C37+C48+C61</f>
        <v>-83300117.15999985</v>
      </c>
      <c r="D63" s="153"/>
      <c r="E63" s="165"/>
      <c r="F63" s="25"/>
    </row>
    <row r="64" spans="1:6" ht="6.75" customHeight="1">
      <c r="A64" s="229"/>
      <c r="B64" s="225"/>
      <c r="C64" s="226"/>
      <c r="E64" s="25"/>
      <c r="F64" s="25"/>
    </row>
    <row r="65" spans="1:6" ht="15">
      <c r="A65" s="235" t="s">
        <v>220</v>
      </c>
      <c r="B65" s="225">
        <f>C54</f>
        <v>365770122</v>
      </c>
      <c r="C65" s="226">
        <f>C59</f>
        <v>449070239</v>
      </c>
      <c r="E65" s="25"/>
      <c r="F65" s="25"/>
    </row>
    <row r="66" spans="1:6" ht="15">
      <c r="A66" s="243" t="s">
        <v>221</v>
      </c>
      <c r="B66" s="244">
        <f>+B63+B65</f>
        <v>476782727.0000001</v>
      </c>
      <c r="C66" s="245">
        <f>+C63+C65</f>
        <v>365770121.84000015</v>
      </c>
      <c r="E66" s="25"/>
      <c r="F66" s="25"/>
    </row>
    <row r="67" spans="5:6" ht="15">
      <c r="E67" s="150"/>
      <c r="F67" s="25"/>
    </row>
    <row r="68" spans="5:6" ht="15">
      <c r="E68" s="132"/>
      <c r="F68" s="166"/>
    </row>
    <row r="69" spans="5:6" ht="15">
      <c r="E69" s="132"/>
      <c r="F69" s="166"/>
    </row>
    <row r="70" spans="5:6" ht="15">
      <c r="E70" s="116"/>
      <c r="F70" s="166"/>
    </row>
    <row r="71" spans="5:6" ht="15">
      <c r="E71" s="132"/>
      <c r="F71" s="167"/>
    </row>
    <row r="72" spans="5:6" ht="15">
      <c r="E72" s="132"/>
      <c r="F72" s="167"/>
    </row>
    <row r="73" spans="5:6" ht="15">
      <c r="E73" s="132"/>
      <c r="F73" s="157"/>
    </row>
    <row r="74" spans="5:6" ht="15">
      <c r="E74" s="132"/>
      <c r="F74" s="168"/>
    </row>
    <row r="75" spans="5:6" ht="15">
      <c r="E75" s="20"/>
      <c r="F75" s="164"/>
    </row>
    <row r="77" spans="5:6" ht="15">
      <c r="E77" s="169"/>
      <c r="F77" s="169"/>
    </row>
    <row r="78" spans="5:6" ht="15">
      <c r="E78" s="170"/>
      <c r="F78" s="169"/>
    </row>
  </sheetData>
  <sheetProtection/>
  <mergeCells count="5">
    <mergeCell ref="A1:C1"/>
    <mergeCell ref="A2:C2"/>
    <mergeCell ref="A3:C3"/>
    <mergeCell ref="F4:I4"/>
    <mergeCell ref="D9:E9"/>
  </mergeCells>
  <printOptions horizontalCentered="1"/>
  <pageMargins left="0.31496062992125984" right="0.31496062992125984" top="0.35433070866141736" bottom="0.35433070866141736" header="0.31496062992125984" footer="0.31496062992125984"/>
  <pageSetup orientation="portrait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I6" sqref="I6"/>
    </sheetView>
  </sheetViews>
  <sheetFormatPr defaultColWidth="11.421875" defaultRowHeight="15"/>
  <cols>
    <col min="1" max="1" width="2.7109375" style="34" customWidth="1"/>
    <col min="2" max="2" width="49.57421875" style="34" customWidth="1"/>
    <col min="3" max="3" width="17.57421875" style="34" bestFit="1" customWidth="1"/>
    <col min="4" max="4" width="14.57421875" style="102" customWidth="1"/>
    <col min="5" max="5" width="14.140625" style="102" customWidth="1"/>
    <col min="6" max="6" width="17.00390625" style="34" customWidth="1"/>
    <col min="7" max="7" width="14.140625" style="34" customWidth="1"/>
    <col min="8" max="8" width="15.00390625" style="72" bestFit="1" customWidth="1"/>
    <col min="9" max="9" width="11.421875" style="34" customWidth="1"/>
    <col min="10" max="11" width="14.140625" style="34" bestFit="1" customWidth="1"/>
    <col min="12" max="16384" width="11.421875" style="34" customWidth="1"/>
  </cols>
  <sheetData>
    <row r="1" spans="1:7" ht="12">
      <c r="A1" s="248" t="s">
        <v>0</v>
      </c>
      <c r="B1" s="249"/>
      <c r="C1" s="249"/>
      <c r="D1" s="249"/>
      <c r="E1" s="249"/>
      <c r="F1" s="249"/>
      <c r="G1" s="250"/>
    </row>
    <row r="2" spans="1:7" ht="12">
      <c r="A2" s="251" t="s">
        <v>118</v>
      </c>
      <c r="B2" s="252"/>
      <c r="C2" s="252"/>
      <c r="D2" s="252"/>
      <c r="E2" s="252"/>
      <c r="F2" s="252"/>
      <c r="G2" s="253"/>
    </row>
    <row r="3" spans="1:7" ht="12">
      <c r="A3" s="254" t="s">
        <v>119</v>
      </c>
      <c r="B3" s="255"/>
      <c r="C3" s="255"/>
      <c r="D3" s="255"/>
      <c r="E3" s="255"/>
      <c r="F3" s="255"/>
      <c r="G3" s="256"/>
    </row>
    <row r="4" spans="1:7" ht="36">
      <c r="A4" s="284" t="s">
        <v>120</v>
      </c>
      <c r="B4" s="285"/>
      <c r="C4" s="73" t="s">
        <v>121</v>
      </c>
      <c r="D4" s="74" t="s">
        <v>122</v>
      </c>
      <c r="E4" s="75" t="s">
        <v>123</v>
      </c>
      <c r="F4" s="76" t="s">
        <v>124</v>
      </c>
      <c r="G4" s="77" t="s">
        <v>125</v>
      </c>
    </row>
    <row r="5" spans="1:7" ht="12">
      <c r="A5" s="10"/>
      <c r="B5" s="11"/>
      <c r="C5" s="78"/>
      <c r="D5" s="40"/>
      <c r="E5" s="79"/>
      <c r="F5" s="35"/>
      <c r="G5" s="80"/>
    </row>
    <row r="6" spans="1:8" s="38" customFormat="1" ht="12.75">
      <c r="A6" s="6" t="s">
        <v>60</v>
      </c>
      <c r="B6" s="7"/>
      <c r="C6" s="81"/>
      <c r="D6" s="82"/>
      <c r="E6" s="83"/>
      <c r="F6" s="84"/>
      <c r="G6" s="85"/>
      <c r="H6" s="86"/>
    </row>
    <row r="7" spans="1:7" ht="12.75">
      <c r="A7" s="10"/>
      <c r="B7" s="11"/>
      <c r="C7" s="87"/>
      <c r="D7" s="40"/>
      <c r="E7" s="79"/>
      <c r="F7" s="35"/>
      <c r="G7" s="80"/>
    </row>
    <row r="8" spans="1:8" s="38" customFormat="1" ht="12">
      <c r="A8" s="6" t="s">
        <v>62</v>
      </c>
      <c r="B8" s="7"/>
      <c r="C8" s="88">
        <f>C9+C10+C11+C12+C13+C14+C15</f>
        <v>1894513496</v>
      </c>
      <c r="D8" s="89">
        <f>SUM(D9:D15)</f>
        <v>1778989799</v>
      </c>
      <c r="E8" s="89">
        <f>SUM(E9:E15)</f>
        <v>868909583</v>
      </c>
      <c r="F8" s="90">
        <f>(C8+D8-E8)</f>
        <v>2804593712</v>
      </c>
      <c r="G8" s="91">
        <f>F8-C8</f>
        <v>910080216</v>
      </c>
      <c r="H8" s="86"/>
    </row>
    <row r="9" spans="1:7" ht="12">
      <c r="A9" s="10"/>
      <c r="B9" s="11" t="s">
        <v>126</v>
      </c>
      <c r="C9" s="92">
        <v>365770122</v>
      </c>
      <c r="D9" s="93">
        <v>476782727</v>
      </c>
      <c r="E9" s="93">
        <v>365770122</v>
      </c>
      <c r="F9" s="61">
        <f aca="true" t="shared" si="0" ref="F9:F26">(C9+D9-E9)</f>
        <v>476782727</v>
      </c>
      <c r="G9" s="94">
        <f aca="true" t="shared" si="1" ref="G9:G26">F9-C9</f>
        <v>111012605</v>
      </c>
    </row>
    <row r="10" spans="1:7" ht="12">
      <c r="A10" s="10"/>
      <c r="B10" s="11" t="s">
        <v>127</v>
      </c>
      <c r="C10" s="95">
        <v>11768709</v>
      </c>
      <c r="D10" s="93">
        <v>64826546</v>
      </c>
      <c r="E10" s="93">
        <f>66134346</f>
        <v>66134346</v>
      </c>
      <c r="F10" s="61">
        <f t="shared" si="0"/>
        <v>10460909</v>
      </c>
      <c r="G10" s="94">
        <f t="shared" si="1"/>
        <v>-1307800</v>
      </c>
    </row>
    <row r="11" spans="1:7" ht="12">
      <c r="A11" s="10"/>
      <c r="B11" s="11" t="s">
        <v>68</v>
      </c>
      <c r="C11" s="95">
        <v>0</v>
      </c>
      <c r="D11" s="93">
        <v>0</v>
      </c>
      <c r="E11" s="93">
        <v>0</v>
      </c>
      <c r="F11" s="90">
        <f t="shared" si="0"/>
        <v>0</v>
      </c>
      <c r="G11" s="91">
        <f t="shared" si="1"/>
        <v>0</v>
      </c>
    </row>
    <row r="12" spans="1:7" ht="12">
      <c r="A12" s="10"/>
      <c r="B12" s="11" t="s">
        <v>70</v>
      </c>
      <c r="C12" s="95">
        <v>0</v>
      </c>
      <c r="D12" s="93">
        <v>0</v>
      </c>
      <c r="E12" s="93">
        <v>0</v>
      </c>
      <c r="F12" s="90">
        <f t="shared" si="0"/>
        <v>0</v>
      </c>
      <c r="G12" s="91">
        <f t="shared" si="1"/>
        <v>0</v>
      </c>
    </row>
    <row r="13" spans="1:7" ht="12">
      <c r="A13" s="10"/>
      <c r="B13" s="11" t="s">
        <v>128</v>
      </c>
      <c r="C13" s="95">
        <v>68477704</v>
      </c>
      <c r="D13" s="93">
        <v>111889955</v>
      </c>
      <c r="E13" s="93">
        <v>134533120</v>
      </c>
      <c r="F13" s="61">
        <f>(C13+D13-E13)</f>
        <v>45834539</v>
      </c>
      <c r="G13" s="94">
        <f t="shared" si="1"/>
        <v>-22643165</v>
      </c>
    </row>
    <row r="14" spans="1:7" ht="12">
      <c r="A14" s="10"/>
      <c r="B14" s="11" t="s">
        <v>74</v>
      </c>
      <c r="C14" s="95">
        <v>0</v>
      </c>
      <c r="D14" s="93">
        <v>0</v>
      </c>
      <c r="E14" s="93">
        <v>0</v>
      </c>
      <c r="F14" s="90">
        <f t="shared" si="0"/>
        <v>0</v>
      </c>
      <c r="G14" s="91">
        <f t="shared" si="1"/>
        <v>0</v>
      </c>
    </row>
    <row r="15" spans="1:7" ht="12">
      <c r="A15" s="10"/>
      <c r="B15" s="11" t="s">
        <v>129</v>
      </c>
      <c r="C15" s="95">
        <f>53109+1448443852</f>
        <v>1448496961</v>
      </c>
      <c r="D15" s="93">
        <v>1125490571</v>
      </c>
      <c r="E15" s="93">
        <f>53109+302418886</f>
        <v>302471995</v>
      </c>
      <c r="F15" s="61">
        <f>(C15+D15-E15)</f>
        <v>2271515537</v>
      </c>
      <c r="G15" s="94">
        <f t="shared" si="1"/>
        <v>823018576</v>
      </c>
    </row>
    <row r="16" spans="1:7" ht="12">
      <c r="A16" s="10"/>
      <c r="B16" s="11"/>
      <c r="C16" s="95"/>
      <c r="D16" s="79"/>
      <c r="E16" s="79"/>
      <c r="F16" s="90"/>
      <c r="G16" s="91"/>
    </row>
    <row r="17" spans="1:8" s="38" customFormat="1" ht="12">
      <c r="A17" s="6" t="s">
        <v>130</v>
      </c>
      <c r="B17" s="7"/>
      <c r="C17" s="96">
        <f>C18+C19+C20+C21+C22+C23+C24+C25+C26-1</f>
        <v>17942528645.91</v>
      </c>
      <c r="D17" s="96">
        <f>D18+D19+D20+D21+D22+D23+D24+D25+D26-1</f>
        <v>204029445.55</v>
      </c>
      <c r="E17" s="96">
        <f>E18+E19+E20+E21+E22+E23+E24+E25+E26</f>
        <v>2625449662.38</v>
      </c>
      <c r="F17" s="96">
        <f>F18+F19+F20+F21+F22+F23+F24+F25+F26-1</f>
        <v>15521108430.08</v>
      </c>
      <c r="G17" s="91">
        <f>F17-C17</f>
        <v>-2421420215.83</v>
      </c>
      <c r="H17" s="86"/>
    </row>
    <row r="18" spans="1:7" ht="12">
      <c r="A18" s="10"/>
      <c r="B18" s="11" t="s">
        <v>82</v>
      </c>
      <c r="C18" s="95"/>
      <c r="D18" s="93"/>
      <c r="E18" s="93"/>
      <c r="F18" s="61">
        <f t="shared" si="0"/>
        <v>0</v>
      </c>
      <c r="G18" s="94">
        <f t="shared" si="1"/>
        <v>0</v>
      </c>
    </row>
    <row r="19" spans="1:7" ht="12">
      <c r="A19" s="10"/>
      <c r="B19" s="11" t="s">
        <v>84</v>
      </c>
      <c r="C19" s="95">
        <v>0</v>
      </c>
      <c r="D19" s="93">
        <v>0</v>
      </c>
      <c r="E19" s="93">
        <v>0</v>
      </c>
      <c r="F19" s="90">
        <f t="shared" si="0"/>
        <v>0</v>
      </c>
      <c r="G19" s="91">
        <f t="shared" si="1"/>
        <v>0</v>
      </c>
    </row>
    <row r="20" spans="1:10" ht="12">
      <c r="A20" s="10"/>
      <c r="B20" s="11" t="s">
        <v>86</v>
      </c>
      <c r="C20" s="95">
        <v>11327794617</v>
      </c>
      <c r="D20" s="93">
        <v>113727415.46</v>
      </c>
      <c r="E20" s="93">
        <v>2354155015.1600003</v>
      </c>
      <c r="F20" s="61">
        <f t="shared" si="0"/>
        <v>9087367017.3</v>
      </c>
      <c r="G20" s="94">
        <f t="shared" si="1"/>
        <v>-2240427599.700001</v>
      </c>
      <c r="J20" s="72"/>
    </row>
    <row r="21" spans="1:11" ht="12">
      <c r="A21" s="10"/>
      <c r="B21" s="11" t="s">
        <v>88</v>
      </c>
      <c r="C21" s="95">
        <v>4393493152.47</v>
      </c>
      <c r="D21" s="93">
        <v>90302031.09</v>
      </c>
      <c r="E21" s="93">
        <v>271294647.22</v>
      </c>
      <c r="F21" s="61">
        <f>(C21+D21-E21)</f>
        <v>4212500536.34</v>
      </c>
      <c r="G21" s="94">
        <f t="shared" si="1"/>
        <v>-180992616.1300001</v>
      </c>
      <c r="J21" s="72"/>
      <c r="K21" s="72"/>
    </row>
    <row r="22" spans="1:7" ht="12">
      <c r="A22" s="10"/>
      <c r="B22" s="11" t="s">
        <v>90</v>
      </c>
      <c r="C22" s="95">
        <v>2221240877.44</v>
      </c>
      <c r="D22" s="93">
        <v>0</v>
      </c>
      <c r="E22" s="93">
        <v>0</v>
      </c>
      <c r="F22" s="61">
        <f t="shared" si="0"/>
        <v>2221240877.44</v>
      </c>
      <c r="G22" s="91">
        <f t="shared" si="1"/>
        <v>0</v>
      </c>
    </row>
    <row r="23" spans="1:10" ht="12">
      <c r="A23" s="10"/>
      <c r="B23" s="11" t="s">
        <v>92</v>
      </c>
      <c r="C23" s="246">
        <v>0</v>
      </c>
      <c r="D23" s="79"/>
      <c r="E23" s="79"/>
      <c r="F23" s="90">
        <f t="shared" si="0"/>
        <v>0</v>
      </c>
      <c r="G23" s="91">
        <f t="shared" si="1"/>
        <v>0</v>
      </c>
      <c r="J23" s="72"/>
    </row>
    <row r="24" spans="1:7" ht="12">
      <c r="A24" s="10"/>
      <c r="B24" s="11" t="s">
        <v>94</v>
      </c>
      <c r="C24" s="246">
        <v>0</v>
      </c>
      <c r="D24" s="79"/>
      <c r="E24" s="79"/>
      <c r="F24" s="90">
        <f t="shared" si="0"/>
        <v>0</v>
      </c>
      <c r="G24" s="91">
        <f t="shared" si="1"/>
        <v>0</v>
      </c>
    </row>
    <row r="25" spans="1:10" ht="12">
      <c r="A25" s="10"/>
      <c r="B25" s="11" t="s">
        <v>96</v>
      </c>
      <c r="C25" s="246">
        <v>0</v>
      </c>
      <c r="D25" s="79"/>
      <c r="E25" s="79"/>
      <c r="F25" s="90">
        <f t="shared" si="0"/>
        <v>0</v>
      </c>
      <c r="G25" s="91">
        <f t="shared" si="1"/>
        <v>0</v>
      </c>
      <c r="J25" s="72"/>
    </row>
    <row r="26" spans="1:7" ht="12">
      <c r="A26" s="10"/>
      <c r="B26" s="11" t="s">
        <v>97</v>
      </c>
      <c r="C26" s="246">
        <v>0</v>
      </c>
      <c r="D26" s="79"/>
      <c r="E26" s="79"/>
      <c r="F26" s="90">
        <f t="shared" si="0"/>
        <v>0</v>
      </c>
      <c r="G26" s="91">
        <f t="shared" si="1"/>
        <v>0</v>
      </c>
    </row>
    <row r="27" spans="1:7" ht="12">
      <c r="A27" s="10"/>
      <c r="B27" s="11"/>
      <c r="C27" s="247">
        <f>C8+C17</f>
        <v>19837042141.91</v>
      </c>
      <c r="D27" s="93">
        <f>D8+D17+1</f>
        <v>1983019245.55</v>
      </c>
      <c r="E27" s="93">
        <f>E8+E17-1</f>
        <v>3494359244.38</v>
      </c>
      <c r="F27" s="93">
        <f>F8+F17</f>
        <v>18325702142.08</v>
      </c>
      <c r="G27" s="93">
        <f>G8+G17</f>
        <v>-1511339999.83</v>
      </c>
    </row>
    <row r="28" spans="1:7" ht="12">
      <c r="A28" s="65"/>
      <c r="B28" s="97"/>
      <c r="C28" s="98"/>
      <c r="D28" s="99"/>
      <c r="E28" s="99"/>
      <c r="F28" s="100"/>
      <c r="G28" s="101"/>
    </row>
  </sheetData>
  <sheetProtection/>
  <mergeCells count="4">
    <mergeCell ref="A1:G1"/>
    <mergeCell ref="A2:G2"/>
    <mergeCell ref="A3:G3"/>
    <mergeCell ref="A4:B4"/>
  </mergeCells>
  <printOptions horizontalCentered="1"/>
  <pageMargins left="0.31496062992125984" right="0.31496062992125984" top="0.7480314960629921" bottom="0.7480314960629921" header="0.31496062992125984" footer="0.31496062992125984"/>
  <pageSetup orientation="landscape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H12" sqref="H12"/>
    </sheetView>
  </sheetViews>
  <sheetFormatPr defaultColWidth="11.421875" defaultRowHeight="15"/>
  <cols>
    <col min="1" max="1" width="2.7109375" style="34" customWidth="1"/>
    <col min="2" max="2" width="49.57421875" style="34" customWidth="1"/>
    <col min="3" max="3" width="19.28125" style="34" customWidth="1"/>
    <col min="4" max="4" width="16.7109375" style="34" customWidth="1"/>
    <col min="5" max="5" width="16.140625" style="34" customWidth="1"/>
    <col min="6" max="6" width="15.140625" style="34" customWidth="1"/>
    <col min="7" max="16384" width="11.421875" style="34" customWidth="1"/>
  </cols>
  <sheetData>
    <row r="1" spans="1:6" ht="12">
      <c r="A1" s="248" t="s">
        <v>0</v>
      </c>
      <c r="B1" s="249"/>
      <c r="C1" s="249"/>
      <c r="D1" s="249"/>
      <c r="E1" s="249"/>
      <c r="F1" s="250"/>
    </row>
    <row r="2" spans="1:6" ht="12">
      <c r="A2" s="251" t="s">
        <v>131</v>
      </c>
      <c r="B2" s="252"/>
      <c r="C2" s="252"/>
      <c r="D2" s="252"/>
      <c r="E2" s="252"/>
      <c r="F2" s="253"/>
    </row>
    <row r="3" spans="1:6" ht="12">
      <c r="A3" s="254" t="s">
        <v>119</v>
      </c>
      <c r="B3" s="255"/>
      <c r="C3" s="255"/>
      <c r="D3" s="255"/>
      <c r="E3" s="255"/>
      <c r="F3" s="256"/>
    </row>
    <row r="4" spans="1:6" ht="37.5" customHeight="1">
      <c r="A4" s="284" t="s">
        <v>132</v>
      </c>
      <c r="B4" s="285"/>
      <c r="C4" s="73" t="s">
        <v>133</v>
      </c>
      <c r="D4" s="76" t="s">
        <v>134</v>
      </c>
      <c r="E4" s="73" t="s">
        <v>135</v>
      </c>
      <c r="F4" s="103" t="s">
        <v>136</v>
      </c>
    </row>
    <row r="5" spans="1:6" ht="12">
      <c r="A5" s="10"/>
      <c r="B5" s="11"/>
      <c r="C5" s="78"/>
      <c r="D5" s="11"/>
      <c r="E5" s="78"/>
      <c r="F5" s="104"/>
    </row>
    <row r="6" spans="1:6" s="38" customFormat="1" ht="12">
      <c r="A6" s="21" t="s">
        <v>137</v>
      </c>
      <c r="B6" s="7"/>
      <c r="C6" s="105"/>
      <c r="D6" s="106"/>
      <c r="E6" s="107"/>
      <c r="F6" s="108"/>
    </row>
    <row r="7" spans="1:6" s="38" customFormat="1" ht="12">
      <c r="A7" s="21"/>
      <c r="B7" s="7"/>
      <c r="C7" s="105"/>
      <c r="D7" s="106"/>
      <c r="E7" s="107"/>
      <c r="F7" s="108"/>
    </row>
    <row r="8" spans="1:6" s="38" customFormat="1" ht="12">
      <c r="A8" s="21"/>
      <c r="B8" s="7" t="s">
        <v>138</v>
      </c>
      <c r="C8" s="105"/>
      <c r="D8" s="106"/>
      <c r="E8" s="107"/>
      <c r="F8" s="108"/>
    </row>
    <row r="9" spans="1:6" ht="4.5" customHeight="1">
      <c r="A9" s="10"/>
      <c r="B9" s="11"/>
      <c r="C9" s="109"/>
      <c r="D9" s="39"/>
      <c r="E9" s="78"/>
      <c r="F9" s="104"/>
    </row>
    <row r="10" spans="1:6" s="38" customFormat="1" ht="12">
      <c r="A10" s="6" t="s">
        <v>139</v>
      </c>
      <c r="B10" s="7"/>
      <c r="C10" s="110"/>
      <c r="D10" s="111"/>
      <c r="E10" s="107"/>
      <c r="F10" s="108"/>
    </row>
    <row r="11" spans="1:6" ht="12">
      <c r="A11" s="10"/>
      <c r="B11" s="11" t="s">
        <v>140</v>
      </c>
      <c r="C11" s="109"/>
      <c r="D11" s="39"/>
      <c r="E11" s="78"/>
      <c r="F11" s="104"/>
    </row>
    <row r="12" spans="1:6" ht="12">
      <c r="A12" s="10"/>
      <c r="B12" s="11" t="s">
        <v>141</v>
      </c>
      <c r="C12" s="109"/>
      <c r="D12" s="39"/>
      <c r="E12" s="78"/>
      <c r="F12" s="104"/>
    </row>
    <row r="13" spans="1:6" ht="12">
      <c r="A13" s="10"/>
      <c r="B13" s="11" t="s">
        <v>142</v>
      </c>
      <c r="C13" s="109"/>
      <c r="D13" s="39"/>
      <c r="E13" s="78"/>
      <c r="F13" s="104"/>
    </row>
    <row r="14" spans="1:6" ht="12">
      <c r="A14" s="10"/>
      <c r="B14" s="11"/>
      <c r="C14" s="109"/>
      <c r="D14" s="39"/>
      <c r="E14" s="78"/>
      <c r="F14" s="104"/>
    </row>
    <row r="15" spans="1:6" s="38" customFormat="1" ht="12">
      <c r="A15" s="6" t="s">
        <v>143</v>
      </c>
      <c r="B15" s="7"/>
      <c r="C15" s="110"/>
      <c r="D15" s="111"/>
      <c r="E15" s="107"/>
      <c r="F15" s="108"/>
    </row>
    <row r="16" spans="1:6" ht="12">
      <c r="A16" s="10"/>
      <c r="B16" s="11" t="s">
        <v>144</v>
      </c>
      <c r="C16" s="109"/>
      <c r="D16" s="39"/>
      <c r="E16" s="78"/>
      <c r="F16" s="108"/>
    </row>
    <row r="17" spans="1:6" ht="12">
      <c r="A17" s="10"/>
      <c r="B17" s="11" t="s">
        <v>145</v>
      </c>
      <c r="C17" s="109"/>
      <c r="D17" s="39"/>
      <c r="E17" s="78"/>
      <c r="F17" s="104"/>
    </row>
    <row r="18" spans="1:6" ht="12">
      <c r="A18" s="10"/>
      <c r="B18" s="11" t="s">
        <v>141</v>
      </c>
      <c r="C18" s="109"/>
      <c r="D18" s="39"/>
      <c r="E18" s="78"/>
      <c r="F18" s="104"/>
    </row>
    <row r="19" spans="1:6" ht="12">
      <c r="A19" s="10"/>
      <c r="B19" s="11" t="s">
        <v>142</v>
      </c>
      <c r="C19" s="109"/>
      <c r="D19" s="39"/>
      <c r="E19" s="78"/>
      <c r="F19" s="104"/>
    </row>
    <row r="20" spans="1:6" ht="12">
      <c r="A20" s="10"/>
      <c r="B20" s="11"/>
      <c r="C20" s="109"/>
      <c r="D20" s="39"/>
      <c r="E20" s="78"/>
      <c r="F20" s="104"/>
    </row>
    <row r="21" spans="1:6" ht="12">
      <c r="A21" s="10"/>
      <c r="B21" s="22" t="s">
        <v>146</v>
      </c>
      <c r="C21" s="109"/>
      <c r="D21" s="39"/>
      <c r="E21" s="78"/>
      <c r="F21" s="104"/>
    </row>
    <row r="22" spans="1:6" ht="12">
      <c r="A22" s="10"/>
      <c r="B22" s="11"/>
      <c r="C22" s="109"/>
      <c r="D22" s="39"/>
      <c r="E22" s="78"/>
      <c r="F22" s="104"/>
    </row>
    <row r="23" spans="1:6" ht="12">
      <c r="A23" s="10"/>
      <c r="B23" s="7" t="s">
        <v>147</v>
      </c>
      <c r="C23" s="109"/>
      <c r="D23" s="39"/>
      <c r="E23" s="78"/>
      <c r="F23" s="104"/>
    </row>
    <row r="24" spans="1:6" ht="5.25" customHeight="1">
      <c r="A24" s="10"/>
      <c r="B24" s="11"/>
      <c r="C24" s="109"/>
      <c r="D24" s="39"/>
      <c r="E24" s="78"/>
      <c r="F24" s="104"/>
    </row>
    <row r="25" spans="1:6" s="38" customFormat="1" ht="12">
      <c r="A25" s="6" t="s">
        <v>139</v>
      </c>
      <c r="B25" s="7"/>
      <c r="C25" s="110"/>
      <c r="D25" s="111"/>
      <c r="E25" s="107"/>
      <c r="F25" s="108"/>
    </row>
    <row r="26" spans="1:6" ht="12">
      <c r="A26" s="10"/>
      <c r="B26" s="11" t="s">
        <v>140</v>
      </c>
      <c r="C26" s="109"/>
      <c r="D26" s="39"/>
      <c r="E26" s="78"/>
      <c r="F26" s="104"/>
    </row>
    <row r="27" spans="1:6" ht="12">
      <c r="A27" s="10"/>
      <c r="B27" s="11" t="s">
        <v>141</v>
      </c>
      <c r="C27" s="109"/>
      <c r="D27" s="39"/>
      <c r="E27" s="78"/>
      <c r="F27" s="104"/>
    </row>
    <row r="28" spans="1:6" ht="12">
      <c r="A28" s="10"/>
      <c r="B28" s="11" t="s">
        <v>142</v>
      </c>
      <c r="C28" s="109"/>
      <c r="D28" s="39"/>
      <c r="E28" s="78"/>
      <c r="F28" s="104"/>
    </row>
    <row r="29" spans="1:6" ht="12">
      <c r="A29" s="10"/>
      <c r="B29" s="11"/>
      <c r="C29" s="109"/>
      <c r="D29" s="39"/>
      <c r="E29" s="78"/>
      <c r="F29" s="104"/>
    </row>
    <row r="30" spans="1:6" s="38" customFormat="1" ht="12">
      <c r="A30" s="6" t="s">
        <v>143</v>
      </c>
      <c r="B30" s="7"/>
      <c r="C30" s="110"/>
      <c r="D30" s="111"/>
      <c r="E30" s="107"/>
      <c r="F30" s="108"/>
    </row>
    <row r="31" spans="1:6" ht="12">
      <c r="A31" s="10"/>
      <c r="B31" s="11" t="s">
        <v>144</v>
      </c>
      <c r="C31" s="109"/>
      <c r="D31" s="39"/>
      <c r="E31" s="78"/>
      <c r="F31" s="108"/>
    </row>
    <row r="32" spans="1:6" ht="12">
      <c r="A32" s="10"/>
      <c r="B32" s="11" t="s">
        <v>145</v>
      </c>
      <c r="C32" s="109"/>
      <c r="D32" s="39"/>
      <c r="E32" s="78"/>
      <c r="F32" s="104"/>
    </row>
    <row r="33" spans="1:6" ht="12">
      <c r="A33" s="10"/>
      <c r="B33" s="11" t="s">
        <v>141</v>
      </c>
      <c r="C33" s="109"/>
      <c r="D33" s="39"/>
      <c r="E33" s="78"/>
      <c r="F33" s="104"/>
    </row>
    <row r="34" spans="1:6" ht="12">
      <c r="A34" s="10"/>
      <c r="B34" s="11" t="s">
        <v>142</v>
      </c>
      <c r="C34" s="109"/>
      <c r="D34" s="39"/>
      <c r="E34" s="78"/>
      <c r="F34" s="104"/>
    </row>
    <row r="35" spans="1:6" ht="12">
      <c r="A35" s="10"/>
      <c r="B35" s="11"/>
      <c r="C35" s="109"/>
      <c r="D35" s="39"/>
      <c r="E35" s="78"/>
      <c r="F35" s="104"/>
    </row>
    <row r="36" spans="1:6" ht="12">
      <c r="A36" s="10"/>
      <c r="B36" s="22" t="s">
        <v>148</v>
      </c>
      <c r="C36" s="109"/>
      <c r="D36" s="39"/>
      <c r="E36" s="78"/>
      <c r="F36" s="104"/>
    </row>
    <row r="37" spans="1:6" ht="12">
      <c r="A37" s="10"/>
      <c r="B37" s="11"/>
      <c r="C37" s="78"/>
      <c r="D37" s="11"/>
      <c r="E37" s="78"/>
      <c r="F37" s="78"/>
    </row>
    <row r="38" spans="1:6" ht="12">
      <c r="A38" s="6" t="s">
        <v>149</v>
      </c>
      <c r="B38" s="11"/>
      <c r="C38" s="109"/>
      <c r="D38" s="39"/>
      <c r="E38" s="112">
        <v>365770122</v>
      </c>
      <c r="F38" s="113">
        <v>476782727</v>
      </c>
    </row>
    <row r="39" spans="1:6" ht="12">
      <c r="A39" s="10"/>
      <c r="B39" s="11"/>
      <c r="C39" s="78"/>
      <c r="D39" s="11"/>
      <c r="E39" s="78"/>
      <c r="F39" s="104"/>
    </row>
    <row r="40" spans="1:6" ht="12">
      <c r="A40" s="10"/>
      <c r="B40" s="7" t="s">
        <v>150</v>
      </c>
      <c r="C40" s="78"/>
      <c r="D40" s="10"/>
      <c r="E40" s="219">
        <f>E38</f>
        <v>365770122</v>
      </c>
      <c r="F40" s="218">
        <f>F38</f>
        <v>476782727</v>
      </c>
    </row>
    <row r="41" spans="1:6" ht="12">
      <c r="A41" s="65"/>
      <c r="B41" s="66"/>
      <c r="C41" s="114"/>
      <c r="D41" s="66"/>
      <c r="E41" s="114"/>
      <c r="F41" s="115"/>
    </row>
  </sheetData>
  <sheetProtection/>
  <mergeCells count="4">
    <mergeCell ref="A1:F1"/>
    <mergeCell ref="A2:F2"/>
    <mergeCell ref="A3:F3"/>
    <mergeCell ref="A4:B4"/>
  </mergeCells>
  <printOptions horizontalCentered="1" verticalCentered="1"/>
  <pageMargins left="0.31496062992125984" right="0.31496062992125984" top="0.15748031496062992" bottom="0.35433070866141736" header="0.31496062992125984" footer="0.31496062992125984"/>
  <pageSetup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Jaime Ham Blas</cp:lastModifiedBy>
  <cp:lastPrinted>2020-03-11T19:09:07Z</cp:lastPrinted>
  <dcterms:created xsi:type="dcterms:W3CDTF">2020-02-17T16:44:01Z</dcterms:created>
  <dcterms:modified xsi:type="dcterms:W3CDTF">2020-03-18T19:11:43Z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PublishingConta">
    <vt:lpwstr/>
  </property>
  <property fmtid="{D5CDD505-2E9C-101B-9397-08002B2CF9AE}" pid="4" name="PublishingPageConte">
    <vt:lpwstr/>
  </property>
  <property fmtid="{D5CDD505-2E9C-101B-9397-08002B2CF9AE}" pid="5" name="HeaderStyleDefinitio">
    <vt:lpwstr/>
  </property>
  <property fmtid="{D5CDD505-2E9C-101B-9397-08002B2CF9AE}" pid="6" name="display_urn:schemas-microsoft-com:office:office#Edit">
    <vt:lpwstr>Cuenta del sistema</vt:lpwstr>
  </property>
  <property fmtid="{D5CDD505-2E9C-101B-9397-08002B2CF9AE}" pid="7" name="Ord">
    <vt:lpwstr>83300.0000000000</vt:lpwstr>
  </property>
  <property fmtid="{D5CDD505-2E9C-101B-9397-08002B2CF9AE}" pid="8" name="TemplateU">
    <vt:lpwstr/>
  </property>
  <property fmtid="{D5CDD505-2E9C-101B-9397-08002B2CF9AE}" pid="9" name="PublishingRollupIma">
    <vt:lpwstr/>
  </property>
  <property fmtid="{D5CDD505-2E9C-101B-9397-08002B2CF9AE}" pid="10" name="Audien">
    <vt:lpwstr/>
  </property>
  <property fmtid="{D5CDD505-2E9C-101B-9397-08002B2CF9AE}" pid="11" name="ArticleStartDa">
    <vt:lpwstr/>
  </property>
  <property fmtid="{D5CDD505-2E9C-101B-9397-08002B2CF9AE}" pid="12" name="PublishingContactNa">
    <vt:lpwstr/>
  </property>
  <property fmtid="{D5CDD505-2E9C-101B-9397-08002B2CF9AE}" pid="13" name="ArticleByLi">
    <vt:lpwstr/>
  </property>
  <property fmtid="{D5CDD505-2E9C-101B-9397-08002B2CF9AE}" pid="14" name="PublishingImageCapti">
    <vt:lpwstr/>
  </property>
  <property fmtid="{D5CDD505-2E9C-101B-9397-08002B2CF9AE}" pid="15" name="PublishingVariationRelationshipLinkField">
    <vt:lpwstr/>
  </property>
  <property fmtid="{D5CDD505-2E9C-101B-9397-08002B2CF9AE}" pid="16" name="PublishingContactEma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PageLayo">
    <vt:lpwstr/>
  </property>
  <property fmtid="{D5CDD505-2E9C-101B-9397-08002B2CF9AE}" pid="21" name="xd_Signatu">
    <vt:lpwstr/>
  </property>
  <property fmtid="{D5CDD505-2E9C-101B-9397-08002B2CF9AE}" pid="22" name="PublishingPageIma">
    <vt:lpwstr/>
  </property>
  <property fmtid="{D5CDD505-2E9C-101B-9397-08002B2CF9AE}" pid="23" name="SummaryLin">
    <vt:lpwstr/>
  </property>
  <property fmtid="{D5CDD505-2E9C-101B-9397-08002B2CF9AE}" pid="24" name="xd_Prog">
    <vt:lpwstr/>
  </property>
  <property fmtid="{D5CDD505-2E9C-101B-9397-08002B2CF9AE}" pid="25" name="PublishingStartDa">
    <vt:lpwstr/>
  </property>
  <property fmtid="{D5CDD505-2E9C-101B-9397-08002B2CF9AE}" pid="26" name="PublishingExpirationDa">
    <vt:lpwstr/>
  </property>
  <property fmtid="{D5CDD505-2E9C-101B-9397-08002B2CF9AE}" pid="27" name="PublishingContactPictu">
    <vt:lpwstr/>
  </property>
  <property fmtid="{D5CDD505-2E9C-101B-9397-08002B2CF9AE}" pid="28" name="PublishingVariationGroup">
    <vt:lpwstr/>
  </property>
  <property fmtid="{D5CDD505-2E9C-101B-9397-08002B2CF9AE}" pid="29" name="SummaryLink">
    <vt:lpwstr/>
  </property>
  <property fmtid="{D5CDD505-2E9C-101B-9397-08002B2CF9AE}" pid="30" name="display_urn:schemas-microsoft-com:office:office#Auth">
    <vt:lpwstr>Cuenta del sistema</vt:lpwstr>
  </property>
</Properties>
</file>