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12105" windowHeight="7635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VI.2 Derechos a la minería" sheetId="26" r:id="rId26"/>
  </sheets>
  <definedNames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recuperado'!$A$1:$K$28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Recaudación'!$A$1:$N$39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FACLA'!$A$1:$G$51</definedName>
    <definedName name="_xlnm.Print_Area" localSheetId="21">'V.4. FIDEMICA'!$A$1:$G$51</definedName>
    <definedName name="_xlnm.Print_Area" localSheetId="24">'VI.1 Evolución del Personal'!$A$1:$L$22</definedName>
    <definedName name="_xlnm.Print_Area" localSheetId="25">'VI.2 Derechos a la minería'!$A$2:$C$18</definedName>
    <definedName name="_xlnm.Print_Titles" localSheetId="0">'Índice'!$1:$6</definedName>
  </definedNames>
  <calcPr fullCalcOnLoad="1"/>
</workbook>
</file>

<file path=xl/sharedStrings.xml><?xml version="1.0" encoding="utf-8"?>
<sst xmlns="http://schemas.openxmlformats.org/spreadsheetml/2006/main" count="925" uniqueCount="463">
  <si>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</si>
  <si>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</si>
  <si>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</si>
  <si>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</si>
  <si>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</si>
  <si>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</si>
  <si>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</si>
  <si>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</si>
  <si>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</si>
  <si>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</si>
  <si>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</si>
  <si>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</si>
  <si>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</si>
  <si>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</si>
  <si>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</si>
  <si>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</si>
  <si>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</si>
  <si>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</si>
  <si>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</si>
  <si>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</si>
  <si>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</si>
  <si>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</si>
  <si>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</si>
  <si>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</si>
  <si>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</si>
  <si>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</si>
  <si>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</si>
  <si>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</si>
  <si>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</si>
  <si>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</si>
  <si>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</si>
  <si>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</si>
  <si>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</si>
  <si>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</si>
  <si>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Indice General de Percepción de Corrupción en el SAT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</si>
  <si>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</si>
  <si>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</si>
  <si>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</si>
  <si>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</si>
  <si>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</si>
  <si>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</si>
  <si>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</si>
  <si>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</si>
  <si>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</si>
  <si>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</si>
  <si>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</si>
  <si>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</si>
  <si>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</si>
  <si>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</si>
  <si>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</si>
  <si>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</si>
  <si>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</si>
  <si>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</si>
  <si>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</si>
  <si>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</si>
  <si>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</si>
  <si>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</si>
  <si>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</si>
  <si>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</si>
  <si>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</si>
  <si>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</si>
  <si>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</si>
  <si>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</si>
  <si>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</si>
  <si>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</si>
  <si>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</si>
  <si>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</si>
  <si>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</si>
  <si>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</si>
  <si>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</si>
  <si>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</si>
  <si>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</si>
  <si>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</si>
  <si>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</si>
  <si>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</si>
  <si>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</si>
  <si>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</si>
  <si>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</si>
  <si>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</si>
  <si>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</si>
  <si>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</si>
  <si>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</si>
  <si>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</si>
  <si>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</si>
  <si>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</si>
  <si>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</si>
  <si>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</si>
  <si>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</si>
  <si>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</si>
  <si>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</si>
  <si>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</si>
  <si>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</si>
  <si>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%Buena</t>
  </si>
  <si>
    <t>%Regular</t>
  </si>
  <si>
    <t>%Mala</t>
  </si>
  <si>
    <t>I. Servicios al Contribuyente</t>
  </si>
  <si>
    <t>I.</t>
  </si>
  <si>
    <t>Firma electrónica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</si>
  <si>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</si>
  <si>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</si>
  <si>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</si>
  <si>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</si>
  <si>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</si>
  <si>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</si>
  <si>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</si>
  <si>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</si>
  <si>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</si>
  <si>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</si>
  <si>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</si>
  <si>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</si>
  <si>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</si>
  <si>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</si>
  <si>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</si>
  <si>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</si>
  <si>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</si>
  <si>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</si>
  <si>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</si>
  <si>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</si>
  <si>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</si>
  <si>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</si>
  <si>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</si>
  <si>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</si>
  <si>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</si>
  <si>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</si>
  <si>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</si>
  <si>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</si>
  <si>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</si>
  <si>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</si>
  <si>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</si>
  <si>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</si>
  <si>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</si>
  <si>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</si>
  <si>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</si>
  <si>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</si>
  <si>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</si>
  <si>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</si>
  <si>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</si>
  <si>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</si>
  <si>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</si>
  <si>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</si>
  <si>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</si>
  <si>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</si>
  <si>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</si>
  <si>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</si>
  <si>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</si>
  <si>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</si>
  <si>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</si>
  <si>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</si>
  <si>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</si>
  <si>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</si>
  <si>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</si>
  <si>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</si>
  <si>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</si>
  <si>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</si>
  <si>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</si>
  <si>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</si>
  <si>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</si>
  <si>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</si>
  <si>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</si>
  <si>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</si>
  <si>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 xml:space="preserve">Servicios informáticos </t>
  </si>
  <si>
    <t>Servicios de soporte recaudatorio</t>
  </si>
  <si>
    <t>SALDO FINAL</t>
  </si>
  <si>
    <t>n.s. No significativo</t>
  </si>
  <si>
    <t xml:space="preserve">n.a. No aplica </t>
  </si>
  <si>
    <t xml:space="preserve">Inversiones </t>
  </si>
  <si>
    <t>Monto 
Contratado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</si>
  <si>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</si>
  <si>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</si>
  <si>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</si>
  <si>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</si>
  <si>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</si>
  <si>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 xml:space="preserve">Servicios </t>
  </si>
  <si>
    <t>Equipamiento</t>
  </si>
  <si>
    <t xml:space="preserve">Obras Públicas </t>
  </si>
  <si>
    <t>Total de pagos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</si>
  <si>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</si>
  <si>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</si>
  <si>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</si>
  <si>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</si>
  <si>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</si>
  <si>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</si>
  <si>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Servicios</t>
  </si>
  <si>
    <t>Obras Públicas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</si>
  <si>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</si>
  <si>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</si>
  <si>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</si>
  <si>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</si>
  <si>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</si>
  <si>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</si>
  <si>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</si>
  <si>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</si>
  <si>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</si>
  <si>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</si>
  <si>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</si>
  <si>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</si>
  <si>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</si>
  <si>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</si>
  <si>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</si>
  <si>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</si>
  <si>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</si>
  <si>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</si>
  <si>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</si>
  <si>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</si>
  <si>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</si>
  <si>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</si>
  <si>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</si>
  <si>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</si>
  <si>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</si>
  <si>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</si>
  <si>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</si>
  <si>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</si>
  <si>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</si>
  <si>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>Estímulos Fiscales del RIF 1/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</si>
  <si>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</si>
  <si>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</si>
  <si>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</si>
  <si>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</si>
  <si>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</si>
  <si>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</si>
  <si>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</si>
  <si>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</si>
  <si>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</si>
  <si>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</si>
  <si>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</si>
  <si>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</si>
  <si>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</si>
  <si>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</si>
  <si>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</si>
  <si>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</si>
  <si>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</si>
  <si>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</si>
  <si>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</si>
  <si>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</si>
  <si>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</si>
  <si>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</si>
  <si>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</si>
  <si>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</si>
  <si>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</si>
  <si>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</si>
  <si>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</si>
  <si>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</si>
  <si>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</si>
  <si>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</si>
  <si>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</si>
  <si>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</si>
  <si>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</si>
  <si>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</si>
  <si>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</si>
  <si>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</si>
  <si>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</si>
  <si>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</si>
  <si>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</si>
  <si>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</si>
  <si>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</si>
  <si>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</si>
  <si>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</si>
  <si>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</si>
  <si>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</si>
  <si>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</si>
  <si>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</si>
  <si>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</si>
  <si>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</si>
  <si>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</si>
  <si>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</si>
  <si>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</si>
  <si>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</si>
  <si>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</si>
  <si>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</si>
  <si>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</si>
  <si>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</si>
  <si>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</si>
  <si>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</si>
  <si>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</si>
  <si>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</si>
  <si>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</si>
  <si>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</si>
  <si>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</si>
  <si>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</si>
  <si>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</si>
  <si>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</si>
  <si>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</si>
  <si>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</si>
  <si>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Monto Total</t>
  </si>
  <si>
    <t>* En 2011 considera 1,133.2 millones de facturas generadas de años anteriores</t>
  </si>
  <si>
    <t>Facturas *</t>
  </si>
  <si>
    <t>Por invertir en
2016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</si>
  <si>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</si>
  <si>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</si>
  <si>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</si>
  <si>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</si>
  <si>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Distribución de los contribuyentes del RIF por sector de actividad económica 2/</t>
  </si>
  <si>
    <t>Uso del aplicativo "Mis Cuentas" 3/</t>
  </si>
  <si>
    <t>Las cifras podrían diferir debido al redondeo</t>
  </si>
  <si>
    <t xml:space="preserve">(Millones de pesos) </t>
  </si>
  <si>
    <t>Notas:</t>
  </si>
  <si>
    <t>Cifras preliminares sujetas a revisión</t>
  </si>
  <si>
    <t>Fuente: SAT</t>
  </si>
  <si>
    <t>Programa Anual de Mejora Continua del SAT 2016 (Art. 21 LSAT)</t>
  </si>
  <si>
    <t>Programa Anual de Mejora Continua del SAT 2016 (Art. 10 LSAT)</t>
  </si>
  <si>
    <t xml:space="preserve">Eficacia de la fiscalización otros contribuyentes  2/                          </t>
  </si>
  <si>
    <t>Recaudación secundaria por actos de fiscalización a otros contribuyentes  2/  3/</t>
  </si>
  <si>
    <t>Diseño e Imagen del Portal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</si>
  <si>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</si>
  <si>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</si>
  <si>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</si>
  <si>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</si>
  <si>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FLACA Situación Financiera</t>
  </si>
  <si>
    <t>Saldo inicial enero</t>
  </si>
  <si>
    <t>Total de ingresos</t>
  </si>
  <si>
    <t>Total de egresos</t>
  </si>
  <si>
    <t>Hasta 
2015</t>
  </si>
  <si>
    <t>Devoluciones por saldos a favor de los contribuyentes</t>
  </si>
  <si>
    <t>Variación Real (%)</t>
  </si>
  <si>
    <t>Absoluta</t>
  </si>
  <si>
    <t>Relativa (%)</t>
  </si>
  <si>
    <t>Tributarios</t>
  </si>
  <si>
    <t>Renta</t>
  </si>
  <si>
    <t>Valor Agregado</t>
  </si>
  <si>
    <t>Diferencia</t>
  </si>
  <si>
    <t>Devoluciones de los principales impuestos, ISR e IVA</t>
  </si>
  <si>
    <t>Var. Real
(%)</t>
  </si>
  <si>
    <t>Tasa de transparencia Histórico 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</si>
  <si>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</si>
  <si>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</si>
  <si>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</si>
  <si>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</si>
  <si>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</si>
  <si>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</si>
  <si>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</si>
  <si>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</si>
  <si>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</si>
  <si>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2011-2016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</si>
  <si>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</si>
  <si>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</si>
  <si>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</si>
  <si>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</si>
  <si>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</si>
  <si>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</si>
  <si>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</si>
  <si>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</si>
  <si>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</si>
  <si>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Debido a la nueva mecánica para calcular los Ingresos Tributarios administrados por el SAT a partir del 4o trimestre de 2015, se adecuaron los resultados de años anteriores, por lo que no son comparables con publicaciones previas.</t>
  </si>
  <si>
    <t>Abr</t>
  </si>
  <si>
    <t>May</t>
  </si>
  <si>
    <t>Jun</t>
  </si>
  <si>
    <t>1/ El porcentaje de cumplimiento y el valor observado puede no coincidir debido a redondeo.</t>
  </si>
  <si>
    <t>2/ Considera cifras de las Administraciones Generales de: Auditoría Fiscal Federal (AGAFF), Auditoría de Comercio Exterior (AGACE) y Grandes Contribuyentes (AGGC).</t>
  </si>
  <si>
    <t>3/ Contribuyentes fiscalizados son todos aquellos que fueron sujetos a revisión con motivo de las facultades de comprobación de las áreas fiscalizadoras del SAT en 2015.</t>
  </si>
  <si>
    <t>Ingresos tributarios de los nuevos contribuyentes</t>
  </si>
  <si>
    <t>Recepción de Declaraciones Anuales</t>
  </si>
  <si>
    <t>A partir de 2015 el ISR considera datos de ISR de contratistas y asignatarios.</t>
  </si>
  <si>
    <t>Acumulado al mes de diciembre de cada año</t>
  </si>
  <si>
    <t>Facturas*</t>
  </si>
  <si>
    <t>Número de contribuyentes con firma electrónica</t>
  </si>
  <si>
    <t>Firma Electrónica</t>
  </si>
  <si>
    <t>Certificados emitidos</t>
  </si>
  <si>
    <t>Devouciones totales</t>
  </si>
  <si>
    <t>No tributarios</t>
  </si>
  <si>
    <t>Número de operaciones</t>
  </si>
  <si>
    <t>Jul</t>
  </si>
  <si>
    <t>Ago</t>
  </si>
  <si>
    <t>Sep</t>
  </si>
  <si>
    <t>Cartera de Créditos</t>
  </si>
  <si>
    <t>Importe mensual recuperado</t>
  </si>
  <si>
    <t>2016*</t>
  </si>
  <si>
    <t>Recaudación secundaria por actos de fiscalización a contribuyentes relacionados con la exploración y extracción de hidrocarburos</t>
  </si>
  <si>
    <t>Indicador de honestidad por experiencia en servicios</t>
  </si>
  <si>
    <t>Percepción de la facilidad de los principales trámites y servicios en el SAT</t>
  </si>
  <si>
    <t>Percepción de la facilidad de los principales trámites y servicios de comercio exterior a través de las aduanas del país</t>
  </si>
  <si>
    <t>Recaudación por empleado</t>
  </si>
  <si>
    <t>Tenencia</t>
  </si>
  <si>
    <t>Rendimientos petroleros</t>
  </si>
  <si>
    <t>Ingresos Tributarios Netos Administrados por el SAT (Histórico Anual)</t>
  </si>
  <si>
    <t>Programa de la recaudación (Histórico Anual)</t>
  </si>
  <si>
    <t>Recaudación observada (Histórico Anual)</t>
  </si>
  <si>
    <t>* Nota: Debido a la nueva mecánica de cálculo de los ITNASAT a partir del 4o trimestre de 2015, se adecuaron los resultados de años anteriores, por lo que no son comparables con publicaciones previas.</t>
  </si>
  <si>
    <t>ITNASAT *</t>
  </si>
  <si>
    <t>Cuarto trimestre 2016</t>
  </si>
  <si>
    <t>Enero-diciembre</t>
  </si>
  <si>
    <t>Declaraciones anuales enero-diciembre</t>
  </si>
  <si>
    <t>E</t>
  </si>
  <si>
    <t>F</t>
  </si>
  <si>
    <t>G</t>
  </si>
  <si>
    <t>Z</t>
  </si>
  <si>
    <t>AN</t>
  </si>
  <si>
    <t>W</t>
  </si>
  <si>
    <t>X</t>
  </si>
  <si>
    <t>Enero - diciembre</t>
  </si>
  <si>
    <t>Vigilancia de cumplimiento</t>
  </si>
  <si>
    <t>AB+AH</t>
  </si>
  <si>
    <t>AC+AI+AP+AU</t>
  </si>
  <si>
    <t>AD+AJ+AQ+AV</t>
  </si>
  <si>
    <t>AE+AF+AK+AL+AR+AW</t>
  </si>
  <si>
    <t>AS+AX</t>
  </si>
  <si>
    <t>* El avance considera 44.36 millones de pesos de pagos de ejercicios anteriores a 2016.</t>
  </si>
  <si>
    <t>Enero-diciembre, 2016</t>
  </si>
  <si>
    <t>2016 *</t>
  </si>
  <si>
    <t>C</t>
  </si>
  <si>
    <t>R</t>
  </si>
  <si>
    <t>Importe de la cartera 
(millones de pesos)</t>
  </si>
  <si>
    <t>Oct</t>
  </si>
  <si>
    <t>Nov</t>
  </si>
  <si>
    <t>Dic</t>
  </si>
  <si>
    <t>Total *</t>
  </si>
  <si>
    <t>AK</t>
  </si>
  <si>
    <t>AO</t>
  </si>
  <si>
    <t>AL</t>
  </si>
  <si>
    <t>AP</t>
  </si>
  <si>
    <t>AE</t>
  </si>
  <si>
    <t>AF</t>
  </si>
  <si>
    <t>AH</t>
  </si>
  <si>
    <t>AI</t>
  </si>
  <si>
    <t>AG</t>
  </si>
  <si>
    <t>Promedio Enero-diciembre</t>
  </si>
  <si>
    <t>Evolución de la recaudación</t>
  </si>
  <si>
    <t>Recaudación de nuevos contribuyentes</t>
  </si>
  <si>
    <t>Costo de operación</t>
  </si>
  <si>
    <t>Al cuarto trimestre</t>
  </si>
  <si>
    <t>Recuperación de la cartera de créditos fiscales 4/</t>
  </si>
  <si>
    <t>Promedio de recaudación secundaria por acto de fiscalización de metodos profundos concluidos por autocorrección a grandes contribuyentes  5/</t>
  </si>
  <si>
    <t>Promedio de recaudación secundaria por acto de fiscalización de métodos sustantivos concluidos por autocorrección a otros contribuyentes  2/ 5/</t>
  </si>
  <si>
    <t>Promedio de recaudación secundaria por acto de fiscalización de métodos sustantivos a contribuyentes de comercio exterior  5/</t>
  </si>
  <si>
    <t>Promedio de recaudación secundaria por acto de fiscalización a contribuyentes relacionados con la exploración y extracción de hidrocarburos 6/</t>
  </si>
  <si>
    <t>Juicios ganados por el SAT a otros contribuyentes en sentencias definitivas  7/</t>
  </si>
  <si>
    <r>
      <t>1/</t>
    </r>
    <r>
      <rPr>
        <sz val="9"/>
        <rFont val="Soberana Sans"/>
        <family val="3"/>
      </rPr>
      <t xml:space="preserve"> El porcentaje de cumplimiento puede no coincidir debido a redondeo.</t>
    </r>
  </si>
  <si>
    <r>
      <t>2/</t>
    </r>
    <r>
      <rPr>
        <sz val="9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</si>
  <si>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9"/>
        <rFont val="Soberana Sans"/>
        <family val="3"/>
      </rPr>
      <t xml:space="preserve"> Debido a que no se reportó meta para este año, la estimación considera el avance observado del año anterior.</t>
    </r>
  </si>
  <si>
    <r>
      <t>4/</t>
    </r>
    <r>
      <rPr>
        <sz val="9"/>
        <rFont val="Soberana Sans"/>
        <family val="3"/>
      </rPr>
      <t xml:space="preserve"> El avance considera 44,356.8 miles de pesos de pagos de créditos registrados en ejercicios anteriores.</t>
    </r>
  </si>
  <si>
    <r>
      <t xml:space="preserve">5/ </t>
    </r>
    <r>
      <rPr>
        <sz val="9"/>
        <rFont val="Soberana Sans"/>
        <family val="3"/>
      </rPr>
      <t>A partir de 2016 cambia la metodología para el cálculo del indicador a fin de focalizar la medición en los actos de fiscalización profundos o sustantivos con autocorrección.</t>
    </r>
  </si>
  <si>
    <r>
      <t xml:space="preserve">6/ </t>
    </r>
    <r>
      <rPr>
        <sz val="9"/>
        <rFont val="Soberana Sans"/>
        <family val="3"/>
      </rPr>
      <t>A partir de septiembre de 2016 cambia la metodología para el cálculo del indicador a fin de focalizar la medición en los actos de fiscalización terminados con autocorrección.</t>
    </r>
  </si>
  <si>
    <r>
      <t xml:space="preserve">7/ </t>
    </r>
    <r>
      <rPr>
        <sz val="9"/>
        <rFont val="Soberana Sans"/>
        <family val="3"/>
      </rPr>
      <t>Primera y segunda instancias; no incluye grandes contribuyentes.</t>
    </r>
  </si>
  <si>
    <t>Enero-diciembre 2016</t>
  </si>
  <si>
    <t>Enero - diciembre de 2016</t>
  </si>
  <si>
    <t>Operaciones de comercio exterior enero-diciembre</t>
  </si>
  <si>
    <t>Recaudación derivada de operaciones de comercio exterior
enero-diciembre</t>
  </si>
  <si>
    <t>enero-diciembre</t>
  </si>
  <si>
    <t>D</t>
  </si>
  <si>
    <t>J</t>
  </si>
  <si>
    <t>Enero-diciembre 2015-2016</t>
  </si>
  <si>
    <t>H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</si>
  <si>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septiembre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 
c) "Decreto por el que se otorgan beneficios fiscales a quienes tributen en el Régimen de Incorporación Fiscal", publicado en el Diario Oficial de la Federación el 10 de diciembre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</si>
  <si>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diciembre 2015-2016</t>
  </si>
  <si>
    <t>diciembre</t>
  </si>
  <si>
    <t>Enero - diciembre 2015</t>
  </si>
  <si>
    <t>Enero - diciembre 2016</t>
  </si>
  <si>
    <t>Activo Circulante</t>
  </si>
  <si>
    <t>Anticipos a proveedores</t>
  </si>
  <si>
    <t>Deudores diversos</t>
  </si>
  <si>
    <t>Activo Fijo</t>
  </si>
  <si>
    <t>Dic 16 vs Dic 15</t>
  </si>
  <si>
    <t>Saldo final al 31 de diciembre de 2016 vs obligaciones contractuales es de 0.70</t>
  </si>
  <si>
    <t>Diciembre 2015 -2016</t>
  </si>
  <si>
    <t>Diciembre</t>
  </si>
  <si>
    <t>Enero - Diciembre 2015</t>
  </si>
  <si>
    <t>Enero -Diciembre 2016</t>
  </si>
  <si>
    <t>Recursos aplicados
Enero -Diciembre
 2016</t>
  </si>
  <si>
    <t>Saldo final</t>
  </si>
  <si>
    <t>&gt;500</t>
  </si>
  <si>
    <t>Saldo final al 31 de Diciembre 2016 vs obligaciones contractuales es de 3.63</t>
  </si>
  <si>
    <t>-0.1</t>
  </si>
  <si>
    <t>-18.0</t>
  </si>
  <si>
    <t>A partir de 2015 el ISR considera datos de ISR de contratistas y asignatarios. 
Toda la serie del ISR considera el IMPAC.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</si>
</sst>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  <numFmt numFmtId="187" formatCode="0.00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0.0000000"/>
    <numFmt numFmtId="196" formatCode="0.000000"/>
    <numFmt numFmtId="197" formatCode="#,##0.0,,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11"/>
      <color indexed="9"/>
      <name val="Soberana Sans"/>
      <family val="3"/>
    </font>
    <font>
      <sz val="9"/>
      <color indexed="9"/>
      <name val="Soberana Sans"/>
      <family val="3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0"/>
      <color indexed="10"/>
      <name val="Soberana Sans"/>
      <family val="3"/>
    </font>
    <font>
      <sz val="10"/>
      <color indexed="9"/>
      <name val="Arial"/>
      <family val="2"/>
    </font>
    <font>
      <b/>
      <sz val="9"/>
      <color indexed="63"/>
      <name val="Century Gothic"/>
      <family val="2"/>
    </font>
    <font>
      <b/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000000"/>
      <name val="Soberana Sans"/>
      <family val="3"/>
    </font>
    <font>
      <sz val="11"/>
      <color theme="0"/>
      <name val="Soberana Sans"/>
      <family val="3"/>
    </font>
    <font>
      <sz val="9"/>
      <color theme="0"/>
      <name val="Soberana Sans"/>
      <family val="3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rgb="FFFF0000"/>
      <name val="Soberana Sans"/>
      <family val="3"/>
    </font>
    <font>
      <sz val="10"/>
      <color theme="0"/>
      <name val="Arial"/>
      <family val="2"/>
    </font>
    <font>
      <b/>
      <sz val="9"/>
      <color theme="1" tint="0.34999001026153564"/>
      <name val="Century Gothic"/>
      <family val="2"/>
    </font>
    <font>
      <b/>
      <sz val="7"/>
      <color theme="0"/>
      <name val="Soberana Sans"/>
      <family val="3"/>
    </font>
    <font>
      <b/>
      <sz val="7"/>
      <color rgb="FF00000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3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1" fillId="31" borderId="0" applyNumberFormat="0" applyBorder="0" applyAlignment="0" applyProtection="0"/>
    <xf numFmtId="0" fontId="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95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6" fillId="21" borderId="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82" fillId="0" borderId="8" applyNumberFormat="0" applyFill="0" applyAlignment="0" applyProtection="0"/>
    <xf numFmtId="0" fontId="101" fillId="0" borderId="9" applyNumberFormat="0" applyFill="0" applyAlignment="0" applyProtection="0"/>
  </cellStyleXfs>
  <cellXfs count="468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2" fillId="0" borderId="0" xfId="0" applyFont="1" applyAlignment="1">
      <alignment vertical="center"/>
    </xf>
    <xf numFmtId="0" fontId="102" fillId="0" borderId="0" xfId="0" applyFont="1" applyFill="1" applyAlignment="1">
      <alignment vertical="center"/>
    </xf>
    <xf numFmtId="0" fontId="10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439" applyFont="1" applyFill="1" applyBorder="1" applyAlignment="1">
      <alignment horizontal="center" vertical="center" wrapText="1"/>
      <protection/>
    </xf>
    <xf numFmtId="0" fontId="12" fillId="33" borderId="0" xfId="439" applyNumberFormat="1" applyFont="1" applyFill="1" applyBorder="1" applyAlignment="1">
      <alignment horizontal="center" vertical="center" wrapText="1"/>
      <protection/>
    </xf>
    <xf numFmtId="0" fontId="12" fillId="33" borderId="0" xfId="751" applyNumberFormat="1" applyFont="1" applyFill="1" applyBorder="1" applyAlignment="1">
      <alignment horizontal="center" vertical="center" wrapText="1"/>
    </xf>
    <xf numFmtId="166" fontId="13" fillId="33" borderId="0" xfId="751" applyNumberFormat="1" applyFont="1" applyFill="1" applyBorder="1" applyAlignment="1">
      <alignment horizontal="right" vertical="center" wrapText="1"/>
    </xf>
    <xf numFmtId="0" fontId="14" fillId="33" borderId="0" xfId="119" applyFont="1" applyFill="1" applyBorder="1" applyAlignment="1" applyProtection="1">
      <alignment vertical="center"/>
      <protection/>
    </xf>
    <xf numFmtId="0" fontId="12" fillId="33" borderId="0" xfId="439" applyFont="1" applyFill="1" applyBorder="1" applyAlignment="1">
      <alignment vertical="center"/>
      <protection/>
    </xf>
    <xf numFmtId="0" fontId="12" fillId="33" borderId="0" xfId="439" applyFont="1" applyFill="1">
      <alignment/>
      <protection/>
    </xf>
    <xf numFmtId="0" fontId="12" fillId="33" borderId="0" xfId="384" applyFont="1" applyFill="1" applyBorder="1" applyAlignment="1">
      <alignment horizontal="left" vertical="center"/>
      <protection/>
    </xf>
    <xf numFmtId="0" fontId="12" fillId="33" borderId="0" xfId="384" applyFont="1" applyFill="1" applyBorder="1" applyAlignment="1">
      <alignment horizontal="center" vertical="center"/>
      <protection/>
    </xf>
    <xf numFmtId="0" fontId="12" fillId="33" borderId="0" xfId="384" applyFont="1" applyFill="1" applyBorder="1">
      <alignment/>
      <protection/>
    </xf>
    <xf numFmtId="0" fontId="12" fillId="33" borderId="0" xfId="384" applyFont="1" applyFill="1" applyAlignment="1">
      <alignment horizontal="centerContinuous" vertical="center"/>
      <protection/>
    </xf>
    <xf numFmtId="43" fontId="12" fillId="33" borderId="0" xfId="335" applyFont="1" applyFill="1" applyBorder="1" applyAlignment="1">
      <alignment/>
    </xf>
    <xf numFmtId="9" fontId="13" fillId="33" borderId="0" xfId="771" applyFont="1" applyFill="1" applyBorder="1" applyAlignment="1">
      <alignment/>
    </xf>
    <xf numFmtId="0" fontId="13" fillId="33" borderId="0" xfId="384" applyFont="1" applyFill="1" applyBorder="1">
      <alignment/>
      <protection/>
    </xf>
    <xf numFmtId="3" fontId="12" fillId="33" borderId="0" xfId="384" applyNumberFormat="1" applyFont="1" applyFill="1" applyBorder="1">
      <alignment/>
      <protection/>
    </xf>
    <xf numFmtId="0" fontId="13" fillId="33" borderId="0" xfId="384" applyFont="1" applyFill="1" applyBorder="1" applyAlignment="1">
      <alignment horizontal="left" vertical="center" wrapText="1"/>
      <protection/>
    </xf>
    <xf numFmtId="0" fontId="12" fillId="33" borderId="0" xfId="384" applyFont="1" applyFill="1" applyAlignment="1">
      <alignment horizontal="center"/>
      <protection/>
    </xf>
    <xf numFmtId="0" fontId="12" fillId="33" borderId="0" xfId="384" applyFont="1" applyFill="1" applyAlignment="1">
      <alignment horizontal="center" vertical="center"/>
      <protection/>
    </xf>
    <xf numFmtId="0" fontId="12" fillId="33" borderId="0" xfId="384" applyFont="1" applyFill="1">
      <alignment/>
      <protection/>
    </xf>
    <xf numFmtId="0" fontId="12" fillId="33" borderId="0" xfId="384" applyFont="1" applyFill="1" applyBorder="1" applyAlignment="1">
      <alignment vertical="center"/>
      <protection/>
    </xf>
    <xf numFmtId="0" fontId="12" fillId="33" borderId="0" xfId="384" applyFont="1" applyFill="1" applyBorder="1" applyAlignment="1">
      <alignment horizontal="centerContinuous" vertical="center"/>
      <protection/>
    </xf>
    <xf numFmtId="0" fontId="15" fillId="34" borderId="0" xfId="439" applyFont="1" applyFill="1" applyBorder="1" applyAlignment="1">
      <alignment horizontal="center" vertical="center" wrapText="1"/>
      <protection/>
    </xf>
    <xf numFmtId="9" fontId="12" fillId="33" borderId="0" xfId="771" applyFont="1" applyFill="1" applyBorder="1" applyAlignment="1">
      <alignment horizontal="center" vertical="center"/>
    </xf>
    <xf numFmtId="0" fontId="17" fillId="33" borderId="0" xfId="439" applyFont="1" applyFill="1" applyBorder="1" applyAlignment="1">
      <alignment horizontal="center" vertical="center" wrapText="1"/>
      <protection/>
    </xf>
    <xf numFmtId="3" fontId="17" fillId="33" borderId="0" xfId="439" applyNumberFormat="1" applyFont="1" applyFill="1" applyBorder="1" applyAlignment="1">
      <alignment horizontal="center" vertical="center" wrapText="1"/>
      <protection/>
    </xf>
    <xf numFmtId="4" fontId="17" fillId="33" borderId="0" xfId="439" applyNumberFormat="1" applyFont="1" applyFill="1" applyBorder="1" applyAlignment="1">
      <alignment horizontal="center" vertical="center" wrapText="1"/>
      <protection/>
    </xf>
    <xf numFmtId="165" fontId="17" fillId="33" borderId="0" xfId="439" applyNumberFormat="1" applyFont="1" applyFill="1" applyBorder="1" applyAlignment="1">
      <alignment horizontal="center" vertical="center" wrapText="1"/>
      <protection/>
    </xf>
    <xf numFmtId="165" fontId="12" fillId="33" borderId="0" xfId="346" applyNumberFormat="1" applyFont="1" applyFill="1" applyBorder="1" applyAlignment="1">
      <alignment horizontal="right" vertical="center" wrapText="1"/>
    </xf>
    <xf numFmtId="43" fontId="12" fillId="33" borderId="0" xfId="335" applyFont="1" applyFill="1" applyBorder="1" applyAlignment="1">
      <alignment horizontal="center" vertical="center"/>
    </xf>
    <xf numFmtId="3" fontId="12" fillId="33" borderId="0" xfId="384" applyNumberFormat="1" applyFont="1" applyFill="1" applyBorder="1" applyAlignment="1">
      <alignment horizontal="center" vertical="center"/>
      <protection/>
    </xf>
    <xf numFmtId="165" fontId="12" fillId="33" borderId="0" xfId="384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77" fontId="17" fillId="33" borderId="0" xfId="439" applyNumberFormat="1" applyFont="1" applyFill="1" applyBorder="1" applyAlignment="1">
      <alignment horizontal="center" vertical="center" wrapText="1"/>
      <protection/>
    </xf>
    <xf numFmtId="167" fontId="19" fillId="0" borderId="0" xfId="559" applyFont="1" applyAlignment="1">
      <alignment vertical="center"/>
      <protection/>
    </xf>
    <xf numFmtId="1" fontId="12" fillId="0" borderId="0" xfId="559" applyNumberFormat="1" applyFont="1" applyFill="1" applyBorder="1" applyAlignment="1">
      <alignment horizontal="center" vertical="center" wrapText="1"/>
      <protection/>
    </xf>
    <xf numFmtId="167" fontId="20" fillId="0" borderId="0" xfId="559" applyFont="1" applyAlignment="1">
      <alignment vertical="center"/>
      <protection/>
    </xf>
    <xf numFmtId="179" fontId="19" fillId="0" borderId="0" xfId="131" applyNumberFormat="1" applyFont="1" applyAlignment="1">
      <alignment vertical="center"/>
    </xf>
    <xf numFmtId="1" fontId="19" fillId="0" borderId="0" xfId="131" applyNumberFormat="1" applyFont="1" applyAlignment="1">
      <alignment horizontal="center" vertical="center"/>
    </xf>
    <xf numFmtId="179" fontId="20" fillId="0" borderId="0" xfId="131" applyNumberFormat="1" applyFont="1" applyAlignment="1">
      <alignment vertical="center"/>
    </xf>
    <xf numFmtId="0" fontId="103" fillId="0" borderId="0" xfId="348" applyFont="1">
      <alignment/>
      <protection/>
    </xf>
    <xf numFmtId="0" fontId="104" fillId="10" borderId="0" xfId="348" applyFont="1" applyFill="1" applyAlignment="1">
      <alignment horizontal="center" vertical="center" wrapText="1"/>
      <protection/>
    </xf>
    <xf numFmtId="0" fontId="12" fillId="0" borderId="0" xfId="348" applyFont="1" applyAlignment="1" applyProtection="1">
      <alignment vertical="center"/>
      <protection locked="0"/>
    </xf>
    <xf numFmtId="0" fontId="104" fillId="10" borderId="0" xfId="0" applyFont="1" applyFill="1" applyAlignment="1">
      <alignment horizontal="center" vertical="center" wrapText="1"/>
    </xf>
    <xf numFmtId="167" fontId="13" fillId="10" borderId="0" xfId="608" applyFont="1" applyFill="1" applyAlignment="1">
      <alignment horizontal="center" vertical="center" wrapText="1"/>
      <protection/>
    </xf>
    <xf numFmtId="165" fontId="22" fillId="0" borderId="0" xfId="559" applyNumberFormat="1" applyFont="1" applyFill="1" applyBorder="1" applyAlignment="1">
      <alignment horizontal="right" vertical="center" wrapText="1"/>
      <protection/>
    </xf>
    <xf numFmtId="1" fontId="12" fillId="0" borderId="0" xfId="559" applyNumberFormat="1" applyFont="1" applyFill="1" applyBorder="1" applyAlignment="1">
      <alignment horizontal="right" vertical="center" wrapText="1" indent="1"/>
      <protection/>
    </xf>
    <xf numFmtId="165" fontId="22" fillId="0" borderId="0" xfId="559" applyNumberFormat="1" applyFont="1" applyFill="1" applyBorder="1" applyAlignment="1">
      <alignment horizontal="left" vertical="top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439" applyNumberFormat="1" applyFont="1" applyFill="1" applyBorder="1" applyAlignment="1">
      <alignment horizontal="center" vertical="center" wrapText="1"/>
      <protection/>
    </xf>
    <xf numFmtId="3" fontId="17" fillId="33" borderId="0" xfId="751" applyNumberFormat="1" applyFont="1" applyFill="1" applyBorder="1" applyAlignment="1">
      <alignment horizontal="center" vertical="center" wrapText="1"/>
    </xf>
    <xf numFmtId="166" fontId="15" fillId="33" borderId="0" xfId="751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439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348" applyFont="1" applyAlignment="1">
      <alignment vertical="center"/>
      <protection/>
    </xf>
    <xf numFmtId="0" fontId="12" fillId="0" borderId="0" xfId="348" applyFont="1" applyAlignment="1">
      <alignment horizontal="center" vertical="center"/>
      <protection/>
    </xf>
    <xf numFmtId="43" fontId="12" fillId="0" borderId="0" xfId="143" applyFont="1" applyAlignment="1">
      <alignment vertical="center"/>
    </xf>
    <xf numFmtId="2" fontId="12" fillId="0" borderId="0" xfId="348" applyNumberFormat="1" applyFont="1" applyAlignment="1">
      <alignment horizontal="center" vertical="center"/>
      <protection/>
    </xf>
    <xf numFmtId="0" fontId="105" fillId="0" borderId="0" xfId="439" applyFont="1" applyFill="1" applyBorder="1" applyAlignment="1">
      <alignment horizontal="center" vertical="center" wrapText="1"/>
      <protection/>
    </xf>
    <xf numFmtId="3" fontId="106" fillId="0" borderId="0" xfId="439" applyNumberFormat="1" applyFont="1" applyFill="1" applyBorder="1" applyAlignment="1">
      <alignment horizontal="center" vertical="center" wrapText="1"/>
      <protection/>
    </xf>
    <xf numFmtId="182" fontId="12" fillId="0" borderId="0" xfId="143" applyNumberFormat="1" applyFont="1" applyAlignment="1">
      <alignment vertical="center"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2" fillId="10" borderId="0" xfId="348" applyFont="1" applyFill="1" applyAlignment="1">
      <alignment vertical="center"/>
      <protection/>
    </xf>
    <xf numFmtId="0" fontId="12" fillId="10" borderId="0" xfId="348" applyFont="1" applyFill="1" applyAlignment="1">
      <alignment horizontal="center" vertical="center"/>
      <protection/>
    </xf>
    <xf numFmtId="0" fontId="12" fillId="0" borderId="0" xfId="439" applyFont="1" applyFill="1" applyBorder="1" applyAlignment="1">
      <alignment horizontal="center" vertical="center" wrapText="1"/>
      <protection/>
    </xf>
    <xf numFmtId="165" fontId="12" fillId="0" borderId="0" xfId="439" applyNumberFormat="1" applyFont="1" applyFill="1" applyBorder="1" applyAlignment="1">
      <alignment horizontal="right" vertical="center" wrapText="1"/>
      <protection/>
    </xf>
    <xf numFmtId="0" fontId="13" fillId="0" borderId="0" xfId="439" applyFont="1" applyFill="1" applyBorder="1" applyAlignment="1">
      <alignment horizontal="center" vertical="center" wrapText="1"/>
      <protection/>
    </xf>
    <xf numFmtId="165" fontId="13" fillId="0" borderId="0" xfId="439" applyNumberFormat="1" applyFont="1" applyFill="1" applyBorder="1" applyAlignment="1">
      <alignment horizontal="right" vertical="center" wrapText="1"/>
      <protection/>
    </xf>
    <xf numFmtId="182" fontId="12" fillId="0" borderId="0" xfId="143" applyNumberFormat="1" applyFont="1" applyFill="1" applyAlignment="1">
      <alignment vertical="center"/>
    </xf>
    <xf numFmtId="174" fontId="12" fillId="0" borderId="0" xfId="348" applyNumberFormat="1" applyFont="1" applyAlignment="1">
      <alignment horizontal="center" vertical="center"/>
      <protection/>
    </xf>
    <xf numFmtId="0" fontId="12" fillId="0" borderId="0" xfId="695" applyFont="1" applyAlignment="1" applyProtection="1">
      <alignment vertical="center"/>
      <protection locked="0"/>
    </xf>
    <xf numFmtId="0" fontId="12" fillId="0" borderId="0" xfId="695" applyFont="1" applyFill="1" applyAlignment="1" applyProtection="1">
      <alignment vertical="center"/>
      <protection locked="0"/>
    </xf>
    <xf numFmtId="165" fontId="12" fillId="0" borderId="0" xfId="695" applyNumberFormat="1" applyFont="1" applyFill="1" applyBorder="1" applyAlignment="1" applyProtection="1">
      <alignment horizontal="right" vertical="center"/>
      <protection/>
    </xf>
    <xf numFmtId="0" fontId="12" fillId="0" borderId="0" xfId="695" applyFont="1" applyFill="1" applyBorder="1" applyAlignment="1" applyProtection="1">
      <alignment vertical="center"/>
      <protection locked="0"/>
    </xf>
    <xf numFmtId="165" fontId="12" fillId="0" borderId="0" xfId="695" applyNumberFormat="1" applyFont="1" applyFill="1" applyBorder="1" applyAlignment="1" applyProtection="1">
      <alignment vertical="center"/>
      <protection locked="0"/>
    </xf>
    <xf numFmtId="3" fontId="12" fillId="0" borderId="0" xfId="695" applyNumberFormat="1" applyFont="1" applyAlignment="1" applyProtection="1">
      <alignment vertical="center"/>
      <protection locked="0"/>
    </xf>
    <xf numFmtId="3" fontId="12" fillId="0" borderId="0" xfId="695" applyNumberFormat="1" applyFont="1" applyFill="1" applyAlignment="1" applyProtection="1">
      <alignment vertical="center"/>
      <protection locked="0"/>
    </xf>
    <xf numFmtId="0" fontId="13" fillId="0" borderId="0" xfId="695" applyFont="1" applyFill="1" applyAlignment="1">
      <alignment vertical="center" wrapText="1"/>
      <protection/>
    </xf>
    <xf numFmtId="0" fontId="13" fillId="0" borderId="0" xfId="695" applyFont="1" applyFill="1" applyAlignment="1">
      <alignment horizontal="center" vertical="center" wrapText="1"/>
      <protection/>
    </xf>
    <xf numFmtId="0" fontId="22" fillId="0" borderId="0" xfId="695" applyFont="1" applyFill="1" applyAlignment="1">
      <alignment horizontal="center" vertical="center" wrapText="1"/>
      <protection/>
    </xf>
    <xf numFmtId="0" fontId="24" fillId="0" borderId="0" xfId="348" applyFont="1" applyAlignment="1">
      <alignment vertical="center"/>
      <protection/>
    </xf>
    <xf numFmtId="0" fontId="24" fillId="0" borderId="0" xfId="695" applyFont="1" applyAlignment="1" applyProtection="1">
      <alignment vertical="center"/>
      <protection locked="0"/>
    </xf>
    <xf numFmtId="0" fontId="24" fillId="33" borderId="0" xfId="0" applyFont="1" applyFill="1" applyAlignment="1">
      <alignment/>
    </xf>
    <xf numFmtId="167" fontId="24" fillId="0" borderId="0" xfId="559" applyFont="1" applyAlignment="1">
      <alignment vertical="center"/>
      <protection/>
    </xf>
    <xf numFmtId="0" fontId="24" fillId="33" borderId="0" xfId="384" applyFont="1" applyFill="1">
      <alignment/>
      <protection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104" fillId="0" borderId="0" xfId="348" applyFont="1" applyFill="1" applyAlignment="1">
      <alignment horizontal="center" vertical="center" wrapText="1"/>
      <protection/>
    </xf>
    <xf numFmtId="0" fontId="2" fillId="0" borderId="0" xfId="348" applyAlignment="1" applyProtection="1">
      <alignment vertical="center"/>
      <protection locked="0"/>
    </xf>
    <xf numFmtId="0" fontId="13" fillId="0" borderId="0" xfId="348" applyFont="1" applyAlignment="1" applyProtection="1">
      <alignment horizontal="center" vertical="center"/>
      <protection locked="0"/>
    </xf>
    <xf numFmtId="0" fontId="2" fillId="0" borderId="0" xfId="348" applyFill="1" applyAlignment="1" applyProtection="1">
      <alignment vertical="center"/>
      <protection locked="0"/>
    </xf>
    <xf numFmtId="0" fontId="103" fillId="0" borderId="0" xfId="0" applyFont="1" applyAlignment="1">
      <alignment/>
    </xf>
    <xf numFmtId="0" fontId="104" fillId="10" borderId="0" xfId="0" applyFont="1" applyFill="1" applyAlignment="1">
      <alignment/>
    </xf>
    <xf numFmtId="0" fontId="104" fillId="10" borderId="0" xfId="0" applyFont="1" applyFill="1" applyAlignment="1">
      <alignment vertical="center" wrapText="1"/>
    </xf>
    <xf numFmtId="0" fontId="104" fillId="10" borderId="0" xfId="0" applyFont="1" applyFill="1" applyBorder="1" applyAlignment="1">
      <alignment horizontal="center" vertical="center" wrapText="1"/>
    </xf>
    <xf numFmtId="3" fontId="105" fillId="0" borderId="0" xfId="439" applyNumberFormat="1" applyFont="1" applyFill="1" applyBorder="1" applyAlignment="1">
      <alignment horizontal="center" vertical="center" wrapText="1"/>
      <protection/>
    </xf>
    <xf numFmtId="0" fontId="23" fillId="33" borderId="0" xfId="119" applyFont="1" applyFill="1" applyAlignment="1" applyProtection="1">
      <alignment horizontal="center" vertical="center"/>
      <protection/>
    </xf>
    <xf numFmtId="0" fontId="103" fillId="33" borderId="0" xfId="0" applyFont="1" applyFill="1" applyAlignment="1">
      <alignment horizontal="center" vertical="center"/>
    </xf>
    <xf numFmtId="0" fontId="104" fillId="33" borderId="0" xfId="0" applyFont="1" applyFill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04" fillId="33" borderId="0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0" fontId="103" fillId="33" borderId="0" xfId="0" applyFont="1" applyFill="1" applyBorder="1" applyAlignment="1">
      <alignment horizontal="center" vertical="center" wrapText="1"/>
    </xf>
    <xf numFmtId="165" fontId="12" fillId="0" borderId="0" xfId="358" applyNumberFormat="1" applyFont="1" applyFill="1" applyBorder="1">
      <alignment/>
      <protection/>
    </xf>
    <xf numFmtId="0" fontId="10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4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439" applyFont="1" applyFill="1" applyAlignment="1">
      <alignment horizontal="center" vertical="center"/>
      <protection/>
    </xf>
    <xf numFmtId="165" fontId="12" fillId="33" borderId="0" xfId="439" applyNumberFormat="1" applyFont="1" applyFill="1" applyBorder="1" applyAlignment="1">
      <alignment horizontal="right" vertical="center" wrapText="1"/>
      <protection/>
    </xf>
    <xf numFmtId="10" fontId="12" fillId="0" borderId="0" xfId="752" applyNumberFormat="1" applyFont="1" applyAlignment="1">
      <alignment vertical="center"/>
    </xf>
    <xf numFmtId="180" fontId="12" fillId="0" borderId="0" xfId="143" applyNumberFormat="1" applyFont="1" applyAlignment="1">
      <alignment vertical="center"/>
    </xf>
    <xf numFmtId="0" fontId="12" fillId="0" borderId="0" xfId="384" applyFont="1" applyFill="1" applyBorder="1" applyAlignment="1">
      <alignment vertical="center"/>
      <protection/>
    </xf>
    <xf numFmtId="0" fontId="103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131" applyNumberFormat="1" applyFont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04" fillId="10" borderId="0" xfId="507" applyFont="1" applyFill="1" applyAlignment="1">
      <alignment horizontal="center" vertical="center"/>
      <protection/>
    </xf>
    <xf numFmtId="0" fontId="104" fillId="10" borderId="0" xfId="507" applyFont="1" applyFill="1" applyAlignment="1">
      <alignment horizontal="center" vertical="center" wrapText="1"/>
      <protection/>
    </xf>
    <xf numFmtId="0" fontId="104" fillId="10" borderId="0" xfId="348" applyFont="1" applyFill="1" applyAlignment="1">
      <alignment horizontal="center" vertical="center" wrapText="1"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center" vertical="center"/>
    </xf>
    <xf numFmtId="3" fontId="10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3" fillId="0" borderId="0" xfId="0" applyNumberFormat="1" applyFont="1" applyBorder="1" applyAlignment="1">
      <alignment horizontal="center" vertical="center"/>
    </xf>
    <xf numFmtId="165" fontId="12" fillId="0" borderId="0" xfId="358" applyNumberFormat="1" applyFont="1" applyFill="1" applyBorder="1" applyAlignment="1">
      <alignment horizontal="center" vertical="center"/>
      <protection/>
    </xf>
    <xf numFmtId="0" fontId="103" fillId="33" borderId="0" xfId="0" applyFont="1" applyFill="1" applyAlignment="1">
      <alignment vertical="center"/>
    </xf>
    <xf numFmtId="0" fontId="12" fillId="33" borderId="0" xfId="439" applyFont="1" applyFill="1" applyAlignment="1">
      <alignment vertical="center"/>
      <protection/>
    </xf>
    <xf numFmtId="3" fontId="12" fillId="0" borderId="0" xfId="348" applyNumberFormat="1" applyFont="1" applyAlignment="1">
      <alignment horizontal="right" vertical="center"/>
      <protection/>
    </xf>
    <xf numFmtId="166" fontId="12" fillId="0" borderId="0" xfId="752" applyNumberFormat="1" applyFont="1" applyAlignment="1">
      <alignment vertical="center"/>
    </xf>
    <xf numFmtId="3" fontId="12" fillId="0" borderId="0" xfId="348" applyNumberFormat="1" applyFont="1" applyAlignment="1">
      <alignment vertical="center"/>
      <protection/>
    </xf>
    <xf numFmtId="3" fontId="12" fillId="0" borderId="0" xfId="348" applyNumberFormat="1" applyFont="1" applyAlignment="1">
      <alignment horizontal="center" vertical="center"/>
      <protection/>
    </xf>
    <xf numFmtId="0" fontId="107" fillId="0" borderId="0" xfId="507" applyFont="1" applyAlignment="1">
      <alignment vertical="center"/>
      <protection/>
    </xf>
    <xf numFmtId="0" fontId="103" fillId="0" borderId="0" xfId="507" applyFont="1" applyAlignment="1">
      <alignment vertical="center"/>
      <protection/>
    </xf>
    <xf numFmtId="3" fontId="103" fillId="0" borderId="0" xfId="507" applyNumberFormat="1" applyFont="1" applyAlignment="1">
      <alignment vertical="center"/>
      <protection/>
    </xf>
    <xf numFmtId="165" fontId="103" fillId="0" borderId="0" xfId="507" applyNumberFormat="1" applyFont="1" applyAlignment="1">
      <alignment vertical="center"/>
      <protection/>
    </xf>
    <xf numFmtId="3" fontId="103" fillId="0" borderId="0" xfId="507" applyNumberFormat="1" applyFont="1" applyAlignment="1">
      <alignment horizontal="center" vertical="center"/>
      <protection/>
    </xf>
    <xf numFmtId="174" fontId="103" fillId="0" borderId="0" xfId="507" applyNumberFormat="1" applyFont="1" applyAlignment="1">
      <alignment horizontal="center" vertical="center"/>
      <protection/>
    </xf>
    <xf numFmtId="0" fontId="103" fillId="0" borderId="0" xfId="507" applyFont="1" applyAlignment="1">
      <alignment horizontal="center" vertical="center"/>
      <protection/>
    </xf>
    <xf numFmtId="0" fontId="107" fillId="0" borderId="0" xfId="507" applyFont="1" applyAlignment="1">
      <alignment horizontal="center" vertical="center"/>
      <protection/>
    </xf>
    <xf numFmtId="0" fontId="24" fillId="0" borderId="0" xfId="0" applyFont="1" applyAlignment="1">
      <alignment vertical="center"/>
    </xf>
    <xf numFmtId="167" fontId="13" fillId="10" borderId="0" xfId="608" applyFont="1" applyFill="1" applyAlignment="1">
      <alignment horizontal="center" vertical="center" wrapText="1"/>
      <protection/>
    </xf>
    <xf numFmtId="165" fontId="2" fillId="0" borderId="0" xfId="699" applyNumberFormat="1" applyFont="1" applyAlignment="1" applyProtection="1">
      <alignment vertical="center"/>
      <protection locked="0"/>
    </xf>
    <xf numFmtId="0" fontId="2" fillId="0" borderId="0" xfId="348">
      <alignment/>
      <protection/>
    </xf>
    <xf numFmtId="0" fontId="25" fillId="0" borderId="0" xfId="348" applyFont="1" applyAlignment="1" applyProtection="1">
      <alignment horizontal="center" vertical="center"/>
      <protection/>
    </xf>
    <xf numFmtId="0" fontId="2" fillId="0" borderId="0" xfId="348" applyFont="1" applyAlignment="1" applyProtection="1">
      <alignment horizontal="center" vertical="center"/>
      <protection/>
    </xf>
    <xf numFmtId="3" fontId="12" fillId="0" borderId="0" xfId="358" applyNumberFormat="1" applyFont="1" applyFill="1" applyBorder="1">
      <alignment/>
      <protection/>
    </xf>
    <xf numFmtId="167" fontId="9" fillId="0" borderId="0" xfId="608" applyFont="1" applyAlignment="1">
      <alignment vertical="center"/>
      <protection/>
    </xf>
    <xf numFmtId="167" fontId="19" fillId="0" borderId="0" xfId="559" applyFont="1" applyFill="1" applyBorder="1" applyAlignment="1">
      <alignment vertical="center"/>
      <protection/>
    </xf>
    <xf numFmtId="179" fontId="12" fillId="0" borderId="0" xfId="131" applyNumberFormat="1" applyFont="1" applyFill="1" applyBorder="1" applyAlignment="1">
      <alignment horizontal="center" vertical="center"/>
    </xf>
    <xf numFmtId="3" fontId="12" fillId="0" borderId="0" xfId="608" applyNumberFormat="1" applyFont="1" applyFill="1" applyBorder="1" applyAlignment="1" applyProtection="1">
      <alignment vertical="center"/>
      <protection/>
    </xf>
    <xf numFmtId="167" fontId="12" fillId="0" borderId="0" xfId="608" applyFont="1" applyAlignment="1">
      <alignment vertical="center"/>
      <protection/>
    </xf>
    <xf numFmtId="3" fontId="19" fillId="0" borderId="0" xfId="559" applyNumberFormat="1" applyFont="1" applyFill="1" applyBorder="1" applyAlignment="1">
      <alignment vertical="center"/>
      <protection/>
    </xf>
    <xf numFmtId="179" fontId="19" fillId="0" borderId="0" xfId="131" applyNumberFormat="1" applyFont="1" applyFill="1" applyBorder="1" applyAlignment="1">
      <alignment vertical="center"/>
    </xf>
    <xf numFmtId="167" fontId="24" fillId="0" borderId="0" xfId="559" applyFont="1" applyFill="1" applyBorder="1" applyAlignment="1">
      <alignment vertical="center"/>
      <protection/>
    </xf>
    <xf numFmtId="0" fontId="27" fillId="0" borderId="0" xfId="385" applyFont="1" applyFill="1" applyBorder="1" applyAlignment="1">
      <alignment horizontal="left" vertical="center" wrapText="1"/>
      <protection/>
    </xf>
    <xf numFmtId="4" fontId="26" fillId="0" borderId="0" xfId="782" applyNumberFormat="1" applyFont="1" applyFill="1" applyBorder="1" applyAlignment="1">
      <alignment horizontal="center" vertical="center" wrapText="1"/>
    </xf>
    <xf numFmtId="165" fontId="26" fillId="0" borderId="0" xfId="782" applyNumberFormat="1" applyFont="1" applyFill="1" applyBorder="1" applyAlignment="1">
      <alignment horizontal="center" vertical="center" wrapText="1"/>
    </xf>
    <xf numFmtId="165" fontId="27" fillId="0" borderId="0" xfId="385" applyNumberFormat="1" applyFont="1" applyFill="1" applyBorder="1" applyAlignment="1">
      <alignment horizontal="left" vertical="center" wrapText="1"/>
      <protection/>
    </xf>
    <xf numFmtId="0" fontId="104" fillId="10" borderId="0" xfId="507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02" fillId="0" borderId="0" xfId="0" applyFont="1" applyFill="1" applyAlignment="1">
      <alignment horizontal="center" vertical="center"/>
    </xf>
    <xf numFmtId="174" fontId="103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8" fillId="0" borderId="0" xfId="0" applyFont="1" applyFill="1" applyAlignment="1">
      <alignment horizontal="center" vertical="center"/>
    </xf>
    <xf numFmtId="174" fontId="17" fillId="33" borderId="0" xfId="439" applyNumberFormat="1" applyFont="1" applyFill="1" applyBorder="1" applyAlignment="1">
      <alignment horizontal="center" vertical="center" wrapText="1"/>
      <protection/>
    </xf>
    <xf numFmtId="174" fontId="12" fillId="0" borderId="0" xfId="752" applyNumberFormat="1" applyFont="1" applyAlignment="1">
      <alignment vertical="center"/>
    </xf>
    <xf numFmtId="0" fontId="12" fillId="0" borderId="0" xfId="348" applyFont="1" applyAlignment="1" quotePrefix="1">
      <alignment horizontal="center" vertical="center"/>
      <protection/>
    </xf>
    <xf numFmtId="0" fontId="104" fillId="10" borderId="0" xfId="350" applyFont="1" applyFill="1" applyBorder="1" applyAlignment="1">
      <alignment horizontal="center" vertical="center" wrapText="1"/>
      <protection/>
    </xf>
    <xf numFmtId="0" fontId="104" fillId="33" borderId="0" xfId="350" applyFont="1" applyFill="1" applyBorder="1" applyAlignment="1">
      <alignment horizontal="center" vertical="center" wrapText="1"/>
      <protection/>
    </xf>
    <xf numFmtId="0" fontId="103" fillId="33" borderId="0" xfId="350" applyFont="1" applyFill="1" applyBorder="1" applyAlignment="1">
      <alignment horizontal="center" vertical="center" wrapText="1"/>
      <protection/>
    </xf>
    <xf numFmtId="0" fontId="109" fillId="0" borderId="0" xfId="0" applyFont="1" applyAlignment="1">
      <alignment vertical="center"/>
    </xf>
    <xf numFmtId="0" fontId="110" fillId="0" borderId="0" xfId="119" applyFont="1" applyAlignment="1" applyProtection="1">
      <alignment vertical="center"/>
      <protection/>
    </xf>
    <xf numFmtId="165" fontId="111" fillId="0" borderId="0" xfId="0" applyNumberFormat="1" applyFont="1" applyFill="1" applyBorder="1" applyAlignment="1">
      <alignment horizontal="right" vertical="center" wrapText="1"/>
    </xf>
    <xf numFmtId="165" fontId="112" fillId="33" borderId="0" xfId="350" applyNumberFormat="1" applyFont="1" applyFill="1" applyBorder="1" applyAlignment="1">
      <alignment horizontal="right" vertical="center" wrapText="1"/>
      <protection/>
    </xf>
    <xf numFmtId="165" fontId="103" fillId="33" borderId="0" xfId="350" applyNumberFormat="1" applyFont="1" applyFill="1" applyAlignment="1">
      <alignment horizontal="right" vertical="center"/>
      <protection/>
    </xf>
    <xf numFmtId="174" fontId="103" fillId="0" borderId="0" xfId="0" applyNumberFormat="1" applyFont="1" applyAlignment="1">
      <alignment horizontal="center" vertical="center"/>
    </xf>
    <xf numFmtId="165" fontId="12" fillId="0" borderId="0" xfId="695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439" applyFont="1" applyFill="1" applyBorder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7" fillId="33" borderId="0" xfId="439" applyFont="1" applyFill="1" applyBorder="1" applyAlignment="1">
      <alignment vertical="center" wrapText="1"/>
      <protection/>
    </xf>
    <xf numFmtId="0" fontId="15" fillId="0" borderId="0" xfId="385" applyFont="1" applyFill="1" applyBorder="1" applyAlignment="1">
      <alignment horizontal="left" vertical="center" wrapText="1"/>
      <protection/>
    </xf>
    <xf numFmtId="179" fontId="17" fillId="0" borderId="0" xfId="335" applyNumberFormat="1" applyFont="1" applyFill="1" applyBorder="1" applyAlignment="1">
      <alignment horizontal="left" vertical="center" wrapText="1"/>
    </xf>
    <xf numFmtId="0" fontId="17" fillId="0" borderId="0" xfId="385" applyFont="1" applyFill="1" applyBorder="1" applyAlignment="1">
      <alignment vertical="center"/>
      <protection/>
    </xf>
    <xf numFmtId="174" fontId="12" fillId="33" borderId="0" xfId="439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165" fontId="17" fillId="0" borderId="0" xfId="352" applyNumberFormat="1" applyFont="1" applyBorder="1" applyAlignment="1" applyProtection="1">
      <alignment vertical="center" wrapText="1"/>
      <protection/>
    </xf>
    <xf numFmtId="165" fontId="17" fillId="0" borderId="0" xfId="352" applyNumberFormat="1" applyFont="1" applyFill="1" applyBorder="1" applyAlignment="1" applyProtection="1">
      <alignment horizontal="center" vertical="center"/>
      <protection/>
    </xf>
    <xf numFmtId="174" fontId="17" fillId="0" borderId="0" xfId="143" applyNumberFormat="1" applyFont="1" applyFill="1" applyBorder="1" applyAlignment="1" applyProtection="1">
      <alignment horizontal="center" vertical="center"/>
      <protection/>
    </xf>
    <xf numFmtId="0" fontId="13" fillId="0" borderId="13" xfId="468" applyFont="1" applyFill="1" applyBorder="1" applyAlignment="1">
      <alignment horizontal="center" vertical="center"/>
      <protection/>
    </xf>
    <xf numFmtId="0" fontId="13" fillId="0" borderId="13" xfId="468" applyFont="1" applyFill="1" applyBorder="1" applyAlignment="1">
      <alignment horizontal="center" vertical="center" wrapText="1"/>
      <protection/>
    </xf>
    <xf numFmtId="0" fontId="105" fillId="0" borderId="0" xfId="439" applyFont="1" applyFill="1" applyBorder="1" applyAlignment="1">
      <alignment vertical="center" wrapText="1"/>
      <protection/>
    </xf>
    <xf numFmtId="174" fontId="103" fillId="33" borderId="0" xfId="350" applyNumberFormat="1" applyFont="1" applyFill="1" applyAlignment="1">
      <alignment horizontal="center" vertical="center"/>
      <protection/>
    </xf>
    <xf numFmtId="178" fontId="103" fillId="33" borderId="0" xfId="350" applyNumberFormat="1" applyFont="1" applyFill="1" applyAlignment="1">
      <alignment horizontal="center" vertical="center"/>
      <protection/>
    </xf>
    <xf numFmtId="0" fontId="103" fillId="33" borderId="0" xfId="350" applyFont="1" applyFill="1" applyAlignment="1">
      <alignment horizontal="left" vertical="center"/>
      <protection/>
    </xf>
    <xf numFmtId="0" fontId="12" fillId="0" borderId="0" xfId="696" applyFont="1" applyFill="1" applyBorder="1" applyAlignment="1" applyProtection="1">
      <alignment vertical="center"/>
      <protection locked="0"/>
    </xf>
    <xf numFmtId="0" fontId="111" fillId="35" borderId="0" xfId="696" applyFont="1" applyFill="1" applyBorder="1" applyAlignment="1">
      <alignment horizontal="center" vertical="center"/>
      <protection/>
    </xf>
    <xf numFmtId="0" fontId="12" fillId="0" borderId="0" xfId="696" applyFont="1" applyFill="1" applyBorder="1" applyAlignment="1" applyProtection="1">
      <alignment horizontal="center" vertical="center"/>
      <protection locked="0"/>
    </xf>
    <xf numFmtId="3" fontId="12" fillId="0" borderId="0" xfId="696" applyNumberFormat="1" applyFont="1" applyFill="1" applyBorder="1" applyAlignment="1" applyProtection="1">
      <alignment vertical="center"/>
      <protection locked="0"/>
    </xf>
    <xf numFmtId="0" fontId="104" fillId="10" borderId="0" xfId="0" applyFont="1" applyFill="1" applyAlignment="1">
      <alignment horizontal="center" vertical="center" wrapText="1"/>
    </xf>
    <xf numFmtId="0" fontId="104" fillId="10" borderId="0" xfId="0" applyFont="1" applyFill="1" applyAlignment="1">
      <alignment horizontal="center" vertical="center"/>
    </xf>
    <xf numFmtId="0" fontId="103" fillId="0" borderId="0" xfId="508" applyFont="1" applyAlignment="1">
      <alignment vertical="center"/>
      <protection/>
    </xf>
    <xf numFmtId="3" fontId="103" fillId="0" borderId="0" xfId="508" applyNumberFormat="1" applyFont="1" applyAlignment="1">
      <alignment horizontal="center" vertical="center"/>
      <protection/>
    </xf>
    <xf numFmtId="174" fontId="103" fillId="0" borderId="0" xfId="508" applyNumberFormat="1" applyFont="1" applyAlignment="1">
      <alignment horizontal="center" vertical="center"/>
      <protection/>
    </xf>
    <xf numFmtId="165" fontId="103" fillId="0" borderId="0" xfId="508" applyNumberFormat="1" applyFont="1" applyAlignment="1">
      <alignment vertical="center"/>
      <protection/>
    </xf>
    <xf numFmtId="0" fontId="13" fillId="10" borderId="0" xfId="696" applyFont="1" applyFill="1" applyAlignment="1">
      <alignment horizontal="center" vertical="center" wrapText="1"/>
      <protection/>
    </xf>
    <xf numFmtId="0" fontId="22" fillId="10" borderId="0" xfId="696" applyFont="1" applyFill="1" applyAlignment="1">
      <alignment horizontal="center" vertical="center" wrapText="1"/>
      <protection/>
    </xf>
    <xf numFmtId="0" fontId="12" fillId="0" borderId="0" xfId="696" applyFont="1" applyFill="1" applyBorder="1" applyAlignment="1" applyProtection="1">
      <alignment horizontal="center" vertical="center"/>
      <protection/>
    </xf>
    <xf numFmtId="3" fontId="12" fillId="0" borderId="0" xfId="695" applyNumberFormat="1" applyFont="1" applyFill="1" applyBorder="1" applyAlignment="1" applyProtection="1">
      <alignment horizontal="center" vertical="center"/>
      <protection/>
    </xf>
    <xf numFmtId="185" fontId="113" fillId="0" borderId="0" xfId="0" applyNumberFormat="1" applyFont="1" applyBorder="1" applyAlignment="1">
      <alignment/>
    </xf>
    <xf numFmtId="174" fontId="114" fillId="0" borderId="0" xfId="0" applyNumberFormat="1" applyFont="1" applyAlignment="1">
      <alignment/>
    </xf>
    <xf numFmtId="37" fontId="114" fillId="0" borderId="0" xfId="0" applyNumberFormat="1" applyFont="1" applyAlignment="1">
      <alignment/>
    </xf>
    <xf numFmtId="0" fontId="104" fillId="33" borderId="14" xfId="0" applyFont="1" applyFill="1" applyBorder="1" applyAlignment="1">
      <alignment horizontal="center" vertical="center"/>
    </xf>
    <xf numFmtId="0" fontId="103" fillId="33" borderId="15" xfId="0" applyFont="1" applyFill="1" applyBorder="1" applyAlignment="1">
      <alignment horizontal="center" vertical="center"/>
    </xf>
    <xf numFmtId="174" fontId="104" fillId="33" borderId="16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348" applyFont="1" applyAlignment="1" applyProtection="1">
      <alignment horizontal="right" vertical="center"/>
      <protection locked="0"/>
    </xf>
    <xf numFmtId="185" fontId="114" fillId="0" borderId="0" xfId="0" applyNumberFormat="1" applyFont="1" applyBorder="1" applyAlignment="1">
      <alignment vertical="center" wrapText="1"/>
    </xf>
    <xf numFmtId="0" fontId="107" fillId="0" borderId="0" xfId="0" applyFont="1" applyAlignment="1">
      <alignment/>
    </xf>
    <xf numFmtId="3" fontId="103" fillId="0" borderId="0" xfId="0" applyNumberFormat="1" applyFont="1" applyFill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 applyProtection="1">
      <alignment horizontal="center" vertical="center"/>
      <protection/>
    </xf>
    <xf numFmtId="3" fontId="12" fillId="0" borderId="0" xfId="348" applyNumberFormat="1" applyFont="1" applyFill="1" applyBorder="1" applyAlignment="1">
      <alignment horizontal="center" vertical="center"/>
      <protection/>
    </xf>
    <xf numFmtId="165" fontId="12" fillId="0" borderId="0" xfId="348" applyNumberFormat="1" applyFont="1" applyAlignment="1" applyProtection="1">
      <alignment horizontal="center" vertical="center"/>
      <protection locked="0"/>
    </xf>
    <xf numFmtId="0" fontId="2" fillId="0" borderId="0" xfId="348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5" fillId="0" borderId="0" xfId="0" applyFont="1" applyAlignment="1">
      <alignment vertical="center"/>
    </xf>
    <xf numFmtId="0" fontId="17" fillId="33" borderId="0" xfId="439" applyFont="1" applyFill="1" applyAlignment="1">
      <alignment vertical="center"/>
      <protection/>
    </xf>
    <xf numFmtId="0" fontId="116" fillId="0" borderId="0" xfId="0" applyFont="1" applyAlignment="1">
      <alignment vertical="center"/>
    </xf>
    <xf numFmtId="0" fontId="116" fillId="10" borderId="0" xfId="0" applyFont="1" applyFill="1" applyAlignment="1">
      <alignment horizontal="center" vertical="center" wrapText="1"/>
    </xf>
    <xf numFmtId="3" fontId="116" fillId="0" borderId="0" xfId="0" applyNumberFormat="1" applyFont="1" applyAlignment="1">
      <alignment horizontal="center" vertical="center"/>
    </xf>
    <xf numFmtId="3" fontId="116" fillId="0" borderId="0" xfId="0" applyNumberFormat="1" applyFont="1" applyAlignment="1">
      <alignment vertical="center"/>
    </xf>
    <xf numFmtId="3" fontId="115" fillId="0" borderId="0" xfId="0" applyNumberFormat="1" applyFont="1" applyAlignment="1">
      <alignment horizontal="center" vertical="center"/>
    </xf>
    <xf numFmtId="3" fontId="115" fillId="0" borderId="0" xfId="0" applyNumberFormat="1" applyFont="1" applyAlignment="1">
      <alignment vertical="center"/>
    </xf>
    <xf numFmtId="0" fontId="116" fillId="0" borderId="17" xfId="0" applyFont="1" applyBorder="1" applyAlignment="1">
      <alignment vertical="center"/>
    </xf>
    <xf numFmtId="0" fontId="92" fillId="0" borderId="0" xfId="0" applyFont="1" applyAlignment="1">
      <alignment vertical="center"/>
    </xf>
    <xf numFmtId="165" fontId="116" fillId="0" borderId="0" xfId="0" applyNumberFormat="1" applyFont="1" applyAlignment="1">
      <alignment horizontal="right" vertical="center"/>
    </xf>
    <xf numFmtId="3" fontId="116" fillId="0" borderId="0" xfId="0" applyNumberFormat="1" applyFont="1" applyAlignment="1">
      <alignment horizontal="left" vertical="center"/>
    </xf>
    <xf numFmtId="165" fontId="115" fillId="0" borderId="0" xfId="0" applyNumberFormat="1" applyFont="1" applyAlignment="1">
      <alignment horizontal="right" vertical="center"/>
    </xf>
    <xf numFmtId="181" fontId="115" fillId="0" borderId="0" xfId="0" applyNumberFormat="1" applyFont="1" applyAlignment="1">
      <alignment vertical="center"/>
    </xf>
    <xf numFmtId="0" fontId="116" fillId="10" borderId="0" xfId="350" applyFont="1" applyFill="1" applyAlignment="1">
      <alignment horizontal="center" vertical="center" wrapText="1"/>
      <protection/>
    </xf>
    <xf numFmtId="1" fontId="116" fillId="10" borderId="0" xfId="0" applyNumberFormat="1" applyFont="1" applyFill="1" applyAlignment="1">
      <alignment horizontal="center" vertical="center" wrapText="1"/>
    </xf>
    <xf numFmtId="165" fontId="115" fillId="0" borderId="0" xfId="421" applyNumberFormat="1" applyFont="1" applyAlignment="1">
      <alignment horizontal="right"/>
      <protection/>
    </xf>
    <xf numFmtId="165" fontId="116" fillId="0" borderId="0" xfId="0" applyNumberFormat="1" applyFont="1" applyAlignment="1">
      <alignment horizontal="center" vertical="center"/>
    </xf>
    <xf numFmtId="165" fontId="115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3" fillId="0" borderId="0" xfId="0" applyFont="1" applyFill="1" applyAlignment="1">
      <alignment vertical="center" wrapText="1"/>
    </xf>
    <xf numFmtId="0" fontId="103" fillId="0" borderId="0" xfId="508" applyFont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left" vertical="justify" wrapText="1"/>
    </xf>
    <xf numFmtId="165" fontId="12" fillId="0" borderId="0" xfId="695" applyNumberFormat="1" applyFont="1" applyAlignment="1" applyProtection="1">
      <alignment vertical="center"/>
      <protection locked="0"/>
    </xf>
    <xf numFmtId="174" fontId="103" fillId="0" borderId="0" xfId="0" applyNumberFormat="1" applyFont="1" applyAlignment="1">
      <alignment horizontal="center"/>
    </xf>
    <xf numFmtId="3" fontId="12" fillId="33" borderId="0" xfId="439" applyNumberFormat="1" applyFont="1" applyFill="1" applyBorder="1" applyAlignment="1">
      <alignment horizontal="right" vertical="center" wrapText="1"/>
      <protection/>
    </xf>
    <xf numFmtId="1" fontId="12" fillId="33" borderId="0" xfId="751" applyNumberFormat="1" applyFont="1" applyFill="1" applyBorder="1" applyAlignment="1">
      <alignment horizontal="center" vertical="center" wrapText="1"/>
    </xf>
    <xf numFmtId="0" fontId="12" fillId="0" borderId="0" xfId="751" applyNumberFormat="1" applyFont="1" applyFill="1" applyBorder="1" applyAlignment="1">
      <alignment horizontal="center" vertical="center" wrapText="1"/>
    </xf>
    <xf numFmtId="3" fontId="12" fillId="0" borderId="0" xfId="751" applyNumberFormat="1" applyFont="1" applyFill="1" applyBorder="1" applyAlignment="1">
      <alignment horizontal="center" vertical="center" wrapText="1"/>
    </xf>
    <xf numFmtId="165" fontId="2" fillId="0" borderId="0" xfId="700" applyNumberFormat="1" applyFont="1" applyAlignment="1" applyProtection="1">
      <alignment vertical="center"/>
      <protection locked="0"/>
    </xf>
    <xf numFmtId="0" fontId="117" fillId="0" borderId="0" xfId="0" applyFont="1" applyAlignment="1">
      <alignment horizontal="center" vertical="center" readingOrder="1"/>
    </xf>
    <xf numFmtId="0" fontId="12" fillId="33" borderId="0" xfId="384" applyFont="1" applyFill="1" applyAlignment="1">
      <alignment vertical="center"/>
      <protection/>
    </xf>
    <xf numFmtId="0" fontId="17" fillId="0" borderId="0" xfId="385" applyFont="1" applyAlignment="1">
      <alignment vertical="center"/>
      <protection/>
    </xf>
    <xf numFmtId="0" fontId="12" fillId="33" borderId="0" xfId="384" applyFont="1" applyFill="1" applyAlignment="1">
      <alignment horizontal="left" vertical="center"/>
      <protection/>
    </xf>
    <xf numFmtId="1" fontId="12" fillId="33" borderId="0" xfId="439" applyNumberFormat="1" applyFont="1" applyFill="1" applyBorder="1" applyAlignment="1">
      <alignment horizontal="center" vertical="center" wrapText="1"/>
      <protection/>
    </xf>
    <xf numFmtId="3" fontId="107" fillId="0" borderId="0" xfId="0" applyNumberFormat="1" applyFont="1" applyAlignment="1">
      <alignment/>
    </xf>
    <xf numFmtId="3" fontId="2" fillId="0" borderId="0" xfId="348" applyNumberFormat="1" applyAlignment="1" applyProtection="1">
      <alignment vertical="center"/>
      <protection locked="0"/>
    </xf>
    <xf numFmtId="0" fontId="0" fillId="0" borderId="0" xfId="0" applyAlignment="1">
      <alignment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center" vertical="center" wrapText="1"/>
    </xf>
    <xf numFmtId="165" fontId="103" fillId="0" borderId="0" xfId="0" applyNumberFormat="1" applyFont="1" applyAlignment="1">
      <alignment/>
    </xf>
    <xf numFmtId="165" fontId="116" fillId="0" borderId="17" xfId="0" applyNumberFormat="1" applyFont="1" applyBorder="1" applyAlignment="1">
      <alignment horizontal="center" vertical="center"/>
    </xf>
    <xf numFmtId="165" fontId="112" fillId="0" borderId="0" xfId="0" applyNumberFormat="1" applyFont="1" applyFill="1" applyBorder="1" applyAlignment="1">
      <alignment horizontal="right" vertical="center" wrapText="1"/>
    </xf>
    <xf numFmtId="0" fontId="112" fillId="35" borderId="0" xfId="696" applyFont="1" applyFill="1" applyBorder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16" fillId="10" borderId="0" xfId="0" applyFont="1" applyFill="1" applyAlignment="1">
      <alignment horizontal="center" vertical="center" wrapText="1"/>
    </xf>
    <xf numFmtId="0" fontId="12" fillId="0" borderId="0" xfId="695" applyFont="1" applyAlignment="1" applyProtection="1">
      <alignment vertical="center" wrapText="1"/>
      <protection locked="0"/>
    </xf>
    <xf numFmtId="0" fontId="103" fillId="0" borderId="0" xfId="695" applyFont="1" applyAlignment="1">
      <alignment vertical="center"/>
      <protection/>
    </xf>
    <xf numFmtId="0" fontId="12" fillId="0" borderId="17" xfId="696" applyFont="1" applyFill="1" applyBorder="1" applyAlignment="1" applyProtection="1">
      <alignment horizontal="center" vertical="center"/>
      <protection locked="0"/>
    </xf>
    <xf numFmtId="3" fontId="12" fillId="0" borderId="17" xfId="695" applyNumberFormat="1" applyFont="1" applyBorder="1" applyAlignment="1" applyProtection="1">
      <alignment vertical="center"/>
      <protection locked="0"/>
    </xf>
    <xf numFmtId="174" fontId="104" fillId="0" borderId="0" xfId="0" applyNumberFormat="1" applyFont="1" applyFill="1" applyAlignment="1">
      <alignment horizontal="center" vertical="center"/>
    </xf>
    <xf numFmtId="2" fontId="103" fillId="33" borderId="0" xfId="350" applyNumberFormat="1" applyFont="1" applyFill="1" applyAlignment="1">
      <alignment horizontal="center" vertical="center"/>
      <protection/>
    </xf>
    <xf numFmtId="4" fontId="116" fillId="0" borderId="0" xfId="0" applyNumberFormat="1" applyFont="1" applyAlignment="1">
      <alignment horizontal="right" vertical="center"/>
    </xf>
    <xf numFmtId="4" fontId="116" fillId="0" borderId="0" xfId="0" applyNumberFormat="1" applyFont="1" applyAlignment="1">
      <alignment horizontal="right"/>
    </xf>
    <xf numFmtId="174" fontId="116" fillId="0" borderId="0" xfId="0" applyNumberFormat="1" applyFont="1" applyAlignment="1">
      <alignment horizontal="center" vertical="center"/>
    </xf>
    <xf numFmtId="174" fontId="115" fillId="0" borderId="0" xfId="0" applyNumberFormat="1" applyFont="1" applyAlignment="1">
      <alignment horizontal="center" vertical="center"/>
    </xf>
    <xf numFmtId="174" fontId="116" fillId="0" borderId="17" xfId="0" applyNumberFormat="1" applyFont="1" applyBorder="1" applyAlignment="1">
      <alignment horizontal="center" vertical="center"/>
    </xf>
    <xf numFmtId="165" fontId="115" fillId="0" borderId="0" xfId="421" applyNumberFormat="1" applyFont="1" applyAlignment="1">
      <alignment horizontal="center"/>
      <protection/>
    </xf>
    <xf numFmtId="3" fontId="115" fillId="0" borderId="0" xfId="421" applyNumberFormat="1" applyFont="1" applyAlignment="1">
      <alignment horizontal="center"/>
      <protection/>
    </xf>
    <xf numFmtId="3" fontId="116" fillId="0" borderId="0" xfId="421" applyNumberFormat="1" applyFont="1" applyAlignment="1">
      <alignment horizontal="center"/>
      <protection/>
    </xf>
    <xf numFmtId="4" fontId="116" fillId="0" borderId="0" xfId="421" applyNumberFormat="1" applyFont="1" applyAlignment="1">
      <alignment horizontal="right"/>
      <protection/>
    </xf>
    <xf numFmtId="0" fontId="12" fillId="33" borderId="0" xfId="384" applyFont="1" applyFill="1" applyAlignment="1">
      <alignment horizontal="left"/>
      <protection/>
    </xf>
    <xf numFmtId="0" fontId="17" fillId="0" borderId="0" xfId="384" applyFont="1" applyFill="1" applyBorder="1" applyAlignment="1">
      <alignment horizontal="left" vertical="center" wrapText="1"/>
      <protection/>
    </xf>
    <xf numFmtId="0" fontId="17" fillId="0" borderId="0" xfId="384" applyFont="1" applyFill="1" applyBorder="1" applyAlignment="1">
      <alignment horizontal="center" vertical="center"/>
      <protection/>
    </xf>
    <xf numFmtId="174" fontId="17" fillId="0" borderId="0" xfId="384" applyNumberFormat="1" applyFont="1" applyFill="1" applyBorder="1" applyAlignment="1">
      <alignment horizontal="center" vertical="center"/>
      <protection/>
    </xf>
    <xf numFmtId="2" fontId="17" fillId="0" borderId="0" xfId="384" applyNumberFormat="1" applyFont="1" applyFill="1" applyBorder="1" applyAlignment="1">
      <alignment horizontal="center" vertical="center"/>
      <protection/>
    </xf>
    <xf numFmtId="197" fontId="103" fillId="0" borderId="0" xfId="0" applyNumberFormat="1" applyFont="1" applyAlignment="1">
      <alignment/>
    </xf>
    <xf numFmtId="197" fontId="12" fillId="0" borderId="0" xfId="0" applyNumberFormat="1" applyFont="1" applyAlignment="1">
      <alignment/>
    </xf>
    <xf numFmtId="197" fontId="104" fillId="0" borderId="0" xfId="0" applyNumberFormat="1" applyFont="1" applyAlignment="1">
      <alignment/>
    </xf>
    <xf numFmtId="165" fontId="12" fillId="0" borderId="0" xfId="0" applyNumberFormat="1" applyFont="1" applyFill="1" applyBorder="1" applyAlignment="1" applyProtection="1">
      <alignment vertical="center"/>
      <protection/>
    </xf>
    <xf numFmtId="0" fontId="104" fillId="10" borderId="0" xfId="348" applyFont="1" applyFill="1" applyAlignment="1">
      <alignment horizontal="center" vertical="center" wrapText="1"/>
      <protection/>
    </xf>
    <xf numFmtId="0" fontId="114" fillId="0" borderId="0" xfId="696" applyFont="1" applyFill="1" applyBorder="1" applyAlignment="1" applyProtection="1">
      <alignment horizontal="center" vertical="center"/>
      <protection locked="0"/>
    </xf>
    <xf numFmtId="3" fontId="114" fillId="0" borderId="0" xfId="696" applyNumberFormat="1" applyFont="1" applyFill="1" applyBorder="1" applyAlignment="1" applyProtection="1">
      <alignment vertical="center"/>
      <protection locked="0"/>
    </xf>
    <xf numFmtId="0" fontId="113" fillId="0" borderId="0" xfId="696" applyFont="1" applyFill="1" applyBorder="1" applyAlignment="1">
      <alignment horizontal="center" vertical="center"/>
      <protection/>
    </xf>
    <xf numFmtId="0" fontId="114" fillId="0" borderId="0" xfId="696" applyFont="1" applyFill="1" applyBorder="1" applyAlignment="1">
      <alignment horizontal="center" vertical="center"/>
      <protection/>
    </xf>
    <xf numFmtId="165" fontId="114" fillId="0" borderId="0" xfId="695" applyNumberFormat="1" applyFont="1" applyFill="1" applyAlignment="1" applyProtection="1">
      <alignment vertical="center"/>
      <protection locked="0"/>
    </xf>
    <xf numFmtId="0" fontId="76" fillId="0" borderId="0" xfId="0" applyFont="1" applyFill="1" applyAlignment="1">
      <alignment vertical="center"/>
    </xf>
    <xf numFmtId="0" fontId="114" fillId="0" borderId="0" xfId="695" applyFont="1" applyFill="1" applyAlignment="1">
      <alignment vertical="center"/>
      <protection/>
    </xf>
    <xf numFmtId="3" fontId="114" fillId="0" borderId="0" xfId="695" applyNumberFormat="1" applyFont="1" applyFill="1" applyAlignment="1" applyProtection="1">
      <alignment vertical="center"/>
      <protection locked="0"/>
    </xf>
    <xf numFmtId="0" fontId="114" fillId="0" borderId="0" xfId="695" applyFont="1" applyFill="1" applyAlignment="1" applyProtection="1">
      <alignment vertical="center"/>
      <protection locked="0"/>
    </xf>
    <xf numFmtId="0" fontId="113" fillId="0" borderId="0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vertical="center"/>
    </xf>
    <xf numFmtId="0" fontId="76" fillId="33" borderId="0" xfId="0" applyFont="1" applyFill="1" applyAlignment="1">
      <alignment horizontal="center" vertical="center"/>
    </xf>
    <xf numFmtId="0" fontId="114" fillId="0" borderId="0" xfId="348" applyFont="1" applyAlignment="1">
      <alignment horizontal="center" vertical="center"/>
      <protection/>
    </xf>
    <xf numFmtId="0" fontId="114" fillId="0" borderId="0" xfId="348" applyFont="1" applyAlignment="1">
      <alignment vertical="center"/>
      <protection/>
    </xf>
    <xf numFmtId="0" fontId="114" fillId="33" borderId="0" xfId="439" applyFont="1" applyFill="1" applyAlignment="1">
      <alignment vertical="center"/>
      <protection/>
    </xf>
    <xf numFmtId="0" fontId="114" fillId="33" borderId="0" xfId="0" applyFont="1" applyFill="1" applyAlignment="1">
      <alignment vertical="center"/>
    </xf>
    <xf numFmtId="0" fontId="118" fillId="0" borderId="0" xfId="507" applyFont="1" applyAlignment="1">
      <alignment horizontal="center" vertical="center"/>
      <protection/>
    </xf>
    <xf numFmtId="0" fontId="118" fillId="0" borderId="0" xfId="507" applyFont="1" applyAlignment="1">
      <alignment vertical="center"/>
      <protection/>
    </xf>
    <xf numFmtId="0" fontId="15" fillId="0" borderId="0" xfId="335" applyNumberFormat="1" applyFont="1" applyFill="1" applyBorder="1" applyAlignment="1">
      <alignment horizontal="left" vertical="center"/>
    </xf>
    <xf numFmtId="0" fontId="17" fillId="0" borderId="0" xfId="335" applyNumberFormat="1" applyFont="1" applyFill="1" applyBorder="1" applyAlignment="1">
      <alignment horizontal="left" vertical="center" wrapText="1"/>
    </xf>
    <xf numFmtId="4" fontId="17" fillId="0" borderId="0" xfId="439" applyNumberFormat="1" applyFont="1" applyFill="1" applyBorder="1" applyAlignment="1">
      <alignment horizontal="center" vertical="center" wrapText="1"/>
      <protection/>
    </xf>
    <xf numFmtId="165" fontId="17" fillId="0" borderId="0" xfId="439" applyNumberFormat="1" applyFont="1" applyFill="1" applyBorder="1" applyAlignment="1">
      <alignment horizontal="center" vertical="center" wrapText="1"/>
      <protection/>
    </xf>
    <xf numFmtId="0" fontId="112" fillId="35" borderId="0" xfId="696" applyFont="1" applyFill="1" applyBorder="1" applyAlignment="1">
      <alignment horizontal="center" vertical="center"/>
      <protection/>
    </xf>
    <xf numFmtId="0" fontId="105" fillId="0" borderId="0" xfId="439" applyFont="1" applyFill="1" applyBorder="1" applyAlignment="1">
      <alignment horizontal="left" vertical="center" wrapText="1"/>
      <protection/>
    </xf>
    <xf numFmtId="0" fontId="17" fillId="33" borderId="13" xfId="445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2" fillId="0" borderId="0" xfId="352" applyAlignment="1">
      <alignment vertical="center"/>
      <protection/>
    </xf>
    <xf numFmtId="0" fontId="12" fillId="0" borderId="0" xfId="468" applyFont="1" applyFill="1" applyBorder="1" applyAlignment="1">
      <alignment vertical="center"/>
      <protection/>
    </xf>
    <xf numFmtId="0" fontId="114" fillId="0" borderId="0" xfId="468" applyFont="1" applyFill="1" applyBorder="1" applyAlignment="1">
      <alignment horizontal="center" vertical="center"/>
      <protection/>
    </xf>
    <xf numFmtId="0" fontId="113" fillId="0" borderId="0" xfId="468" applyFont="1" applyFill="1" applyBorder="1" applyAlignment="1">
      <alignment horizontal="center" vertical="center"/>
      <protection/>
    </xf>
    <xf numFmtId="0" fontId="114" fillId="0" borderId="0" xfId="468" applyFont="1" applyFill="1" applyBorder="1" applyAlignment="1">
      <alignment vertical="center"/>
      <protection/>
    </xf>
    <xf numFmtId="3" fontId="114" fillId="0" borderId="0" xfId="468" applyNumberFormat="1" applyFont="1" applyFill="1" applyBorder="1" applyAlignment="1">
      <alignment vertical="center"/>
      <protection/>
    </xf>
    <xf numFmtId="0" fontId="2" fillId="0" borderId="0" xfId="352" applyFill="1" applyAlignment="1">
      <alignment vertical="center"/>
      <protection/>
    </xf>
    <xf numFmtId="0" fontId="12" fillId="0" borderId="0" xfId="468" applyFont="1" applyFill="1" applyBorder="1" applyAlignment="1" applyProtection="1">
      <alignment horizontal="center" vertical="center"/>
      <protection/>
    </xf>
    <xf numFmtId="0" fontId="120" fillId="0" borderId="0" xfId="468" applyFont="1" applyFill="1" applyAlignment="1">
      <alignment vertical="center"/>
      <protection/>
    </xf>
    <xf numFmtId="0" fontId="121" fillId="0" borderId="0" xfId="468" applyFont="1" applyFill="1" applyAlignment="1">
      <alignment horizontal="right" vertical="center"/>
      <protection/>
    </xf>
    <xf numFmtId="0" fontId="122" fillId="0" borderId="0" xfId="468" applyFont="1" applyFill="1" applyBorder="1" applyAlignment="1">
      <alignment vertical="center"/>
      <protection/>
    </xf>
    <xf numFmtId="3" fontId="12" fillId="0" borderId="0" xfId="468" applyNumberFormat="1" applyFont="1" applyFill="1" applyBorder="1" applyAlignment="1">
      <alignment vertical="center"/>
      <protection/>
    </xf>
    <xf numFmtId="0" fontId="123" fillId="0" borderId="0" xfId="468" applyFont="1" applyFill="1" applyAlignment="1">
      <alignment vertical="center"/>
      <protection/>
    </xf>
    <xf numFmtId="186" fontId="114" fillId="0" borderId="0" xfId="468" applyNumberFormat="1" applyFont="1" applyFill="1" applyBorder="1" applyAlignment="1">
      <alignment vertical="center"/>
      <protection/>
    </xf>
    <xf numFmtId="0" fontId="115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2" fillId="0" borderId="18" xfId="352" applyFont="1" applyBorder="1" applyAlignment="1">
      <alignment vertical="center"/>
      <protection/>
    </xf>
    <xf numFmtId="0" fontId="2" fillId="0" borderId="18" xfId="352" applyBorder="1" applyAlignment="1">
      <alignment vertical="center"/>
      <protection/>
    </xf>
    <xf numFmtId="0" fontId="103" fillId="0" borderId="18" xfId="0" applyFont="1" applyBorder="1" applyAlignment="1">
      <alignment vertical="center"/>
    </xf>
    <xf numFmtId="165" fontId="104" fillId="0" borderId="0" xfId="0" applyNumberFormat="1" applyFont="1" applyAlignment="1">
      <alignment vertical="center"/>
    </xf>
    <xf numFmtId="165" fontId="15" fillId="0" borderId="0" xfId="352" applyNumberFormat="1" applyFont="1" applyFill="1" applyBorder="1" applyAlignment="1" applyProtection="1">
      <alignment horizontal="center" vertical="center"/>
      <protection/>
    </xf>
    <xf numFmtId="174" fontId="15" fillId="0" borderId="0" xfId="143" applyNumberFormat="1" applyFont="1" applyFill="1" applyBorder="1" applyAlignment="1" applyProtection="1">
      <alignment horizontal="center" vertical="center"/>
      <protection/>
    </xf>
    <xf numFmtId="165" fontId="104" fillId="0" borderId="0" xfId="0" applyNumberFormat="1" applyFont="1" applyBorder="1" applyAlignment="1">
      <alignment vertical="center"/>
    </xf>
    <xf numFmtId="165" fontId="15" fillId="0" borderId="0" xfId="352" applyNumberFormat="1" applyFont="1" applyBorder="1" applyAlignment="1" applyProtection="1">
      <alignment vertical="center" wrapText="1"/>
      <protection/>
    </xf>
    <xf numFmtId="0" fontId="116" fillId="0" borderId="0" xfId="0" applyFont="1" applyAlignment="1">
      <alignment horizontal="left" vertical="center" indent="1"/>
    </xf>
    <xf numFmtId="0" fontId="115" fillId="0" borderId="0" xfId="0" applyFont="1" applyAlignment="1">
      <alignment horizontal="left" vertical="center" indent="2"/>
    </xf>
    <xf numFmtId="0" fontId="116" fillId="0" borderId="0" xfId="0" applyFont="1" applyBorder="1" applyAlignment="1">
      <alignment horizontal="left" vertical="center" indent="1"/>
    </xf>
    <xf numFmtId="0" fontId="114" fillId="0" borderId="0" xfId="0" applyFont="1" applyAlignment="1">
      <alignment vertical="center"/>
    </xf>
    <xf numFmtId="174" fontId="103" fillId="33" borderId="0" xfId="0" applyNumberFormat="1" applyFont="1" applyFill="1" applyAlignment="1">
      <alignment horizontal="center" vertical="center"/>
    </xf>
    <xf numFmtId="0" fontId="115" fillId="0" borderId="0" xfId="0" applyFont="1" applyAlignment="1">
      <alignment vertical="center"/>
    </xf>
    <xf numFmtId="165" fontId="116" fillId="0" borderId="0" xfId="0" applyNumberFormat="1" applyFont="1" applyAlignment="1">
      <alignment vertical="center"/>
    </xf>
    <xf numFmtId="0" fontId="115" fillId="0" borderId="0" xfId="0" applyFont="1" applyAlignment="1">
      <alignment horizontal="left" vertical="center" indent="1"/>
    </xf>
    <xf numFmtId="0" fontId="115" fillId="0" borderId="0" xfId="0" applyFont="1" applyBorder="1" applyAlignment="1">
      <alignment horizontal="left" vertical="center" indent="1"/>
    </xf>
    <xf numFmtId="0" fontId="115" fillId="0" borderId="18" xfId="0" applyFont="1" applyBorder="1" applyAlignment="1">
      <alignment vertical="center"/>
    </xf>
    <xf numFmtId="3" fontId="115" fillId="0" borderId="18" xfId="0" applyNumberFormat="1" applyFont="1" applyBorder="1" applyAlignment="1">
      <alignment vertical="center"/>
    </xf>
    <xf numFmtId="181" fontId="115" fillId="0" borderId="18" xfId="0" applyNumberFormat="1" applyFont="1" applyBorder="1" applyAlignment="1">
      <alignment vertical="center"/>
    </xf>
    <xf numFmtId="0" fontId="104" fillId="10" borderId="0" xfId="0" applyFont="1" applyFill="1" applyAlignment="1">
      <alignment horizontal="center" vertical="center" wrapText="1"/>
    </xf>
    <xf numFmtId="0" fontId="104" fillId="10" borderId="0" xfId="0" applyFont="1" applyFill="1" applyAlignment="1">
      <alignment horizontal="center" vertical="center"/>
    </xf>
    <xf numFmtId="165" fontId="12" fillId="0" borderId="0" xfId="6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5" fontId="12" fillId="0" borderId="0" xfId="468" applyNumberFormat="1" applyFont="1" applyFill="1" applyBorder="1" applyAlignment="1" applyProtection="1">
      <alignment horizontal="right" vertical="center"/>
      <protection/>
    </xf>
    <xf numFmtId="174" fontId="12" fillId="0" borderId="0" xfId="468" applyNumberFormat="1" applyFont="1" applyFill="1" applyBorder="1" applyAlignment="1" quotePrefix="1">
      <alignment horizontal="center" vertical="center"/>
      <protection/>
    </xf>
    <xf numFmtId="174" fontId="17" fillId="0" borderId="0" xfId="143" applyNumberFormat="1" applyFont="1" applyFill="1" applyBorder="1" applyAlignment="1" applyProtection="1" quotePrefix="1">
      <alignment horizontal="center" vertical="center"/>
      <protection/>
    </xf>
    <xf numFmtId="166" fontId="12" fillId="0" borderId="0" xfId="751" applyNumberFormat="1" applyFont="1" applyFill="1" applyBorder="1" applyAlignment="1">
      <alignment/>
    </xf>
    <xf numFmtId="166" fontId="0" fillId="0" borderId="0" xfId="751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24" fillId="0" borderId="13" xfId="0" applyFont="1" applyFill="1" applyBorder="1" applyAlignment="1">
      <alignment horizontal="center" vertical="center"/>
    </xf>
    <xf numFmtId="0" fontId="125" fillId="0" borderId="0" xfId="696" applyFont="1" applyFill="1" applyBorder="1" applyAlignment="1">
      <alignment horizontal="center" vertical="center"/>
      <protection/>
    </xf>
    <xf numFmtId="0" fontId="12" fillId="0" borderId="0" xfId="695" applyFont="1" applyAlignment="1" applyProtection="1">
      <alignment horizontal="left" vertical="center" wrapText="1"/>
      <protection locked="0"/>
    </xf>
    <xf numFmtId="0" fontId="114" fillId="0" borderId="0" xfId="695" applyFont="1" applyFill="1" applyAlignment="1" applyProtection="1">
      <alignment horizontal="left" vertical="center" wrapText="1"/>
      <protection locked="0"/>
    </xf>
    <xf numFmtId="0" fontId="112" fillId="35" borderId="0" xfId="696" applyFont="1" applyFill="1" applyBorder="1" applyAlignment="1">
      <alignment horizontal="center" vertical="center"/>
      <protection/>
    </xf>
    <xf numFmtId="0" fontId="126" fillId="35" borderId="0" xfId="696" applyFont="1" applyFill="1" applyBorder="1" applyAlignment="1">
      <alignment horizontal="center" vertical="center"/>
      <protection/>
    </xf>
    <xf numFmtId="0" fontId="113" fillId="0" borderId="0" xfId="696" applyFont="1" applyFill="1" applyBorder="1" applyAlignment="1">
      <alignment horizontal="center" vertical="center"/>
      <protection/>
    </xf>
    <xf numFmtId="0" fontId="103" fillId="0" borderId="0" xfId="0" applyFont="1" applyBorder="1" applyAlignment="1">
      <alignment horizontal="center" vertical="top"/>
    </xf>
    <xf numFmtId="0" fontId="104" fillId="10" borderId="0" xfId="0" applyFont="1" applyFill="1" applyAlignment="1">
      <alignment horizontal="center"/>
    </xf>
    <xf numFmtId="0" fontId="104" fillId="10" borderId="0" xfId="0" applyFont="1" applyFill="1" applyAlignment="1">
      <alignment horizontal="center" vertical="center" wrapText="1"/>
    </xf>
    <xf numFmtId="0" fontId="104" fillId="10" borderId="0" xfId="0" applyFont="1" applyFill="1" applyAlignment="1">
      <alignment horizontal="center" vertical="center"/>
    </xf>
    <xf numFmtId="0" fontId="115" fillId="10" borderId="0" xfId="0" applyFont="1" applyFill="1" applyAlignment="1">
      <alignment horizontal="center" vertical="center"/>
    </xf>
    <xf numFmtId="0" fontId="115" fillId="0" borderId="0" xfId="0" applyFont="1" applyAlignment="1">
      <alignment horizontal="justify" vertical="center" wrapText="1"/>
    </xf>
    <xf numFmtId="0" fontId="115" fillId="0" borderId="0" xfId="0" applyFont="1" applyAlignment="1">
      <alignment vertical="center"/>
    </xf>
    <xf numFmtId="0" fontId="13" fillId="0" borderId="13" xfId="468" applyFont="1" applyFill="1" applyBorder="1" applyAlignment="1">
      <alignment horizontal="center" vertical="center"/>
      <protection/>
    </xf>
    <xf numFmtId="0" fontId="105" fillId="0" borderId="0" xfId="439" applyFont="1" applyFill="1" applyBorder="1" applyAlignment="1">
      <alignment horizontal="left" vertical="center" wrapText="1"/>
      <protection/>
    </xf>
    <xf numFmtId="0" fontId="17" fillId="33" borderId="13" xfId="445" applyFont="1" applyFill="1" applyBorder="1" applyAlignment="1">
      <alignment horizontal="center" vertical="center" wrapText="1"/>
      <protection/>
    </xf>
    <xf numFmtId="0" fontId="17" fillId="33" borderId="19" xfId="445" applyFont="1" applyFill="1" applyBorder="1" applyAlignment="1">
      <alignment horizontal="center" vertical="center" wrapText="1"/>
      <protection/>
    </xf>
    <xf numFmtId="0" fontId="17" fillId="33" borderId="20" xfId="445" applyFont="1" applyFill="1" applyBorder="1" applyAlignment="1">
      <alignment horizontal="center" vertical="center" wrapText="1"/>
      <protection/>
    </xf>
    <xf numFmtId="0" fontId="104" fillId="10" borderId="0" xfId="0" applyFont="1" applyFill="1" applyBorder="1" applyAlignment="1">
      <alignment horizontal="center" vertical="center" wrapText="1"/>
    </xf>
    <xf numFmtId="0" fontId="103" fillId="10" borderId="0" xfId="0" applyFont="1" applyFill="1" applyBorder="1" applyAlignment="1">
      <alignment horizontal="center" vertical="center" wrapText="1"/>
    </xf>
    <xf numFmtId="0" fontId="104" fillId="10" borderId="0" xfId="350" applyFont="1" applyFill="1" applyBorder="1" applyAlignment="1">
      <alignment horizontal="center" vertical="center" wrapText="1"/>
      <protection/>
    </xf>
    <xf numFmtId="0" fontId="103" fillId="10" borderId="0" xfId="350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center" wrapText="1"/>
    </xf>
    <xf numFmtId="0" fontId="103" fillId="0" borderId="0" xfId="0" applyFont="1" applyFill="1" applyAlignment="1">
      <alignment horizontal="left" vertical="center" wrapText="1"/>
    </xf>
    <xf numFmtId="167" fontId="13" fillId="10" borderId="0" xfId="608" applyFont="1" applyFill="1" applyAlignment="1">
      <alignment horizontal="center" vertical="center" wrapText="1"/>
      <protection/>
    </xf>
    <xf numFmtId="167" fontId="13" fillId="10" borderId="0" xfId="608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348" applyFont="1" applyFill="1" applyAlignment="1">
      <alignment horizontal="center" vertical="center"/>
      <protection/>
    </xf>
    <xf numFmtId="0" fontId="13" fillId="10" borderId="0" xfId="348" applyFont="1" applyFill="1" applyBorder="1" applyAlignment="1">
      <alignment horizontal="center" vertical="center"/>
      <protection/>
    </xf>
    <xf numFmtId="0" fontId="13" fillId="10" borderId="0" xfId="696" applyFont="1" applyFill="1" applyAlignment="1">
      <alignment horizontal="center" vertical="center" wrapText="1"/>
      <protection/>
    </xf>
    <xf numFmtId="0" fontId="13" fillId="10" borderId="0" xfId="695" applyFont="1" applyFill="1" applyAlignment="1">
      <alignment horizontal="center" vertical="center" wrapText="1"/>
      <protection/>
    </xf>
    <xf numFmtId="0" fontId="104" fillId="10" borderId="0" xfId="348" applyFont="1" applyFill="1" applyAlignment="1">
      <alignment horizontal="center" vertical="center"/>
      <protection/>
    </xf>
    <xf numFmtId="0" fontId="12" fillId="0" borderId="0" xfId="348" applyFont="1" applyAlignment="1">
      <alignment horizontal="left" vertical="center" wrapText="1"/>
      <protection/>
    </xf>
    <xf numFmtId="0" fontId="13" fillId="10" borderId="0" xfId="348" applyFont="1" applyFill="1" applyAlignment="1">
      <alignment horizontal="center" vertical="center" wrapText="1"/>
      <protection/>
    </xf>
    <xf numFmtId="0" fontId="104" fillId="10" borderId="0" xfId="507" applyFont="1" applyFill="1" applyAlignment="1">
      <alignment horizontal="center" vertical="center"/>
      <protection/>
    </xf>
    <xf numFmtId="0" fontId="104" fillId="0" borderId="0" xfId="507" applyFont="1" applyFill="1" applyAlignment="1">
      <alignment horizontal="center" vertical="center" wrapText="1"/>
      <protection/>
    </xf>
    <xf numFmtId="0" fontId="103" fillId="0" borderId="0" xfId="0" applyFont="1" applyAlignment="1">
      <alignment vertical="center" wrapText="1"/>
    </xf>
    <xf numFmtId="0" fontId="12" fillId="33" borderId="0" xfId="0" applyFont="1" applyFill="1" applyAlignment="1">
      <alignment horizontal="justify" vertical="justify" wrapText="1"/>
    </xf>
    <xf numFmtId="0" fontId="0" fillId="0" borderId="0" xfId="0" applyAlignment="1">
      <alignment vertical="center" wrapText="1"/>
    </xf>
    <xf numFmtId="0" fontId="13" fillId="34" borderId="0" xfId="439" applyFont="1" applyFill="1" applyBorder="1" applyAlignment="1">
      <alignment horizontal="center" vertical="center" wrapText="1"/>
      <protection/>
    </xf>
    <xf numFmtId="0" fontId="104" fillId="10" borderId="0" xfId="348" applyFont="1" applyFill="1" applyAlignment="1">
      <alignment horizontal="center" vertical="center" wrapText="1"/>
      <protection/>
    </xf>
    <xf numFmtId="0" fontId="116" fillId="1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5" fillId="0" borderId="0" xfId="0" applyFont="1" applyAlignment="1">
      <alignment vertical="center" wrapText="1"/>
    </xf>
    <xf numFmtId="0" fontId="92" fillId="0" borderId="0" xfId="0" applyFont="1" applyAlignment="1">
      <alignment vertical="center"/>
    </xf>
    <xf numFmtId="0" fontId="13" fillId="34" borderId="0" xfId="384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16" fillId="0" borderId="0" xfId="0" applyNumberFormat="1" applyFont="1" applyAlignment="1">
      <alignment horizontal="center" vertical="center"/>
    </xf>
    <xf numFmtId="4" fontId="115" fillId="0" borderId="0" xfId="0" applyNumberFormat="1" applyFont="1" applyAlignment="1">
      <alignment horizontal="center" vertical="center"/>
    </xf>
    <xf numFmtId="2" fontId="116" fillId="0" borderId="17" xfId="0" applyNumberFormat="1" applyFont="1" applyBorder="1" applyAlignment="1">
      <alignment horizontal="center" vertical="center"/>
    </xf>
    <xf numFmtId="165" fontId="115" fillId="0" borderId="0" xfId="0" applyNumberFormat="1" applyFont="1" applyAlignment="1">
      <alignment horizontal="right"/>
    </xf>
    <xf numFmtId="165" fontId="116" fillId="0" borderId="17" xfId="0" applyNumberFormat="1" applyFont="1" applyBorder="1" applyAlignment="1">
      <alignment horizontal="right" vertical="center"/>
    </xf>
    <xf numFmtId="165" fontId="115" fillId="0" borderId="0" xfId="0" applyNumberFormat="1" applyFont="1" applyBorder="1" applyAlignment="1">
      <alignment horizontal="right"/>
    </xf>
    <xf numFmtId="165" fontId="116" fillId="0" borderId="0" xfId="421" applyNumberFormat="1" applyFont="1" applyAlignment="1">
      <alignment horizontal="right"/>
      <protection/>
    </xf>
  </cellXfs>
  <cellStyles count="830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" xfId="30"/>
    <cellStyle name="20% - Énfasis3 2" xfId="31"/>
    <cellStyle name="20% - Énfasis3 2 2" xfId="32"/>
    <cellStyle name="20% - Énfasis3 3" xfId="33"/>
    <cellStyle name="20% - Énfasis3 3 2" xfId="34"/>
    <cellStyle name="20% - Énfasis3 4" xfId="35"/>
    <cellStyle name="20% - Énfasis4" xfId="36"/>
    <cellStyle name="20% - Énfasis4 2" xfId="37"/>
    <cellStyle name="20% - Énfasis4 2 2" xfId="38"/>
    <cellStyle name="20% - Énfasis4 3" xfId="39"/>
    <cellStyle name="20% - Énfasis4 3 2" xfId="40"/>
    <cellStyle name="20% - Énfasis4 4" xfId="41"/>
    <cellStyle name="20% - Énfasis5" xfId="42"/>
    <cellStyle name="20% - Énfasis5 2" xfId="43"/>
    <cellStyle name="20% - Énfasis5 2 2" xfId="44"/>
    <cellStyle name="20% - Énfasis5 3" xfId="45"/>
    <cellStyle name="20% - Énfasis5 3 2" xfId="46"/>
    <cellStyle name="20% - Énfasis5 4" xfId="47"/>
    <cellStyle name="20% - Énfasis6" xfId="48"/>
    <cellStyle name="20% - Énfasis6 2" xfId="49"/>
    <cellStyle name="20% - Énfasis6 2 2" xfId="50"/>
    <cellStyle name="20% - Énfasis6 3" xfId="51"/>
    <cellStyle name="20% - Énfasis6 3 2" xfId="52"/>
    <cellStyle name="20% - Énfasis6 4" xfId="53"/>
    <cellStyle name="40% - Énfasis1" xfId="54"/>
    <cellStyle name="40% - Énfasis1 2" xfId="55"/>
    <cellStyle name="40% - Énfasis1 2 2" xfId="56"/>
    <cellStyle name="40% - Énfasis1 3" xfId="57"/>
    <cellStyle name="40% - Énfasis1 3 2" xfId="58"/>
    <cellStyle name="40% - Énfasis1 4" xfId="59"/>
    <cellStyle name="40% - Énfasis2" xfId="60"/>
    <cellStyle name="40% - Énfasis2 2" xfId="61"/>
    <cellStyle name="40% - Énfasis2 2 2" xfId="62"/>
    <cellStyle name="40% - Énfasis2 3" xfId="63"/>
    <cellStyle name="40% - Énfasis2 3 2" xfId="64"/>
    <cellStyle name="40% - Énfasis2 4" xfId="65"/>
    <cellStyle name="40% - Énfasis3" xfId="66"/>
    <cellStyle name="40% - Énfasis3 2" xfId="67"/>
    <cellStyle name="40% - Énfasis3 2 2" xfId="68"/>
    <cellStyle name="40% - Énfasis3 3" xfId="69"/>
    <cellStyle name="40% - Énfasis3 3 2" xfId="70"/>
    <cellStyle name="40% - Énfasis3 4" xfId="71"/>
    <cellStyle name="40% - Énfasis4" xfId="72"/>
    <cellStyle name="40% - Énfasis4 2" xfId="73"/>
    <cellStyle name="40% - Énfasis4 2 2" xfId="74"/>
    <cellStyle name="40% - Énfasis4 3" xfId="75"/>
    <cellStyle name="40% - Énfasis4 3 2" xfId="76"/>
    <cellStyle name="40% - Énfasis4 4" xfId="77"/>
    <cellStyle name="40% - Énfasis5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Bueno" xfId="96"/>
    <cellStyle name="Cálculo" xfId="97"/>
    <cellStyle name="Celda de comprobación" xfId="98"/>
    <cellStyle name="Celda vinculada" xfId="99"/>
    <cellStyle name="Encabezado 1" xfId="100"/>
    <cellStyle name="Encabezado 4" xfId="101"/>
    <cellStyle name="Énfasis1" xfId="102"/>
    <cellStyle name="Énfasis2" xfId="103"/>
    <cellStyle name="Énfasis3" xfId="104"/>
    <cellStyle name="Énfasis4" xfId="105"/>
    <cellStyle name="Énfasis5" xfId="106"/>
    <cellStyle name="Énfasis6" xfId="107"/>
    <cellStyle name="Entrada" xfId="108"/>
    <cellStyle name="Estilo 1" xfId="109"/>
    <cellStyle name="Estilo 1 2" xfId="110"/>
    <cellStyle name="Estilo 1 3" xfId="111"/>
    <cellStyle name="Estilo 1_79" xfId="112"/>
    <cellStyle name="Euro" xfId="113"/>
    <cellStyle name="Euro 2" xfId="114"/>
    <cellStyle name="Euro 3" xfId="115"/>
    <cellStyle name="Euro 3 2" xfId="116"/>
    <cellStyle name="Euro 3 3" xfId="117"/>
    <cellStyle name="Euro_79" xfId="118"/>
    <cellStyle name="Hyperlink" xfId="119"/>
    <cellStyle name="Hipervínculo 2" xfId="120"/>
    <cellStyle name="Hipervínculo 2 2" xfId="121"/>
    <cellStyle name="Hipervínculo 2 3" xfId="122"/>
    <cellStyle name="Hipervínculo 2_79" xfId="123"/>
    <cellStyle name="Hipervínculo 3" xfId="124"/>
    <cellStyle name="Hipervínculo 3 2" xfId="125"/>
    <cellStyle name="Hipervínculo 4" xfId="126"/>
    <cellStyle name="Hipervínculo 5" xfId="127"/>
    <cellStyle name="Hipervínculo 6" xfId="128"/>
    <cellStyle name="Followed Hyperlink" xfId="129"/>
    <cellStyle name="Incorrecto" xfId="130"/>
    <cellStyle name="Comma" xfId="131"/>
    <cellStyle name="Comma [0]" xfId="132"/>
    <cellStyle name="Millares [0] 2" xfId="133"/>
    <cellStyle name="Millares [0] 2 2" xfId="134"/>
    <cellStyle name="Millares [0] 3" xfId="135"/>
    <cellStyle name="Millares [0] 4" xfId="136"/>
    <cellStyle name="Millares [0] 4 2" xfId="137"/>
    <cellStyle name="Millares [0] 4 3" xfId="138"/>
    <cellStyle name="Millares 10" xfId="139"/>
    <cellStyle name="Millares 10 2" xfId="140"/>
    <cellStyle name="Millares 11" xfId="141"/>
    <cellStyle name="Millares 11 2" xfId="142"/>
    <cellStyle name="Millares 12" xfId="143"/>
    <cellStyle name="Millares 12 2" xfId="144"/>
    <cellStyle name="Millares 12 3" xfId="145"/>
    <cellStyle name="Millares 13" xfId="146"/>
    <cellStyle name="Millares 14" xfId="147"/>
    <cellStyle name="Millares 15" xfId="148"/>
    <cellStyle name="Millares 16" xfId="149"/>
    <cellStyle name="Millares 16 2" xfId="150"/>
    <cellStyle name="Millares 16 3" xfId="151"/>
    <cellStyle name="Millares 17" xfId="152"/>
    <cellStyle name="Millares 17 2" xfId="153"/>
    <cellStyle name="Millares 18" xfId="154"/>
    <cellStyle name="Millares 18 2" xfId="155"/>
    <cellStyle name="Millares 18 3" xfId="156"/>
    <cellStyle name="Millares 19" xfId="157"/>
    <cellStyle name="Millares 2" xfId="158"/>
    <cellStyle name="Millares 2 2" xfId="159"/>
    <cellStyle name="Millares 2 2 2" xfId="160"/>
    <cellStyle name="Millares 2 2 2 2" xfId="161"/>
    <cellStyle name="Millares 2 2 3" xfId="162"/>
    <cellStyle name="Millares 2 2 3 2" xfId="163"/>
    <cellStyle name="Millares 2 2 4" xfId="164"/>
    <cellStyle name="Millares 2 3" xfId="165"/>
    <cellStyle name="Millares 2 3 2" xfId="166"/>
    <cellStyle name="Millares 2 3 2 2" xfId="167"/>
    <cellStyle name="Millares 2 3 3" xfId="168"/>
    <cellStyle name="Millares 2 3 4" xfId="169"/>
    <cellStyle name="Millares 2 4" xfId="170"/>
    <cellStyle name="Millares 2 4 2" xfId="171"/>
    <cellStyle name="Millares 2 4 3" xfId="172"/>
    <cellStyle name="Millares 2 4 4" xfId="173"/>
    <cellStyle name="Millares 2 5" xfId="174"/>
    <cellStyle name="Millares 2 5 2" xfId="175"/>
    <cellStyle name="Millares 2 5 3" xfId="176"/>
    <cellStyle name="Millares 2 6" xfId="177"/>
    <cellStyle name="Millares 2 6 2" xfId="178"/>
    <cellStyle name="Millares 2 6 3" xfId="179"/>
    <cellStyle name="Millares 2 6 4" xfId="180"/>
    <cellStyle name="Millares 2 7" xfId="181"/>
    <cellStyle name="Millares 2 8" xfId="182"/>
    <cellStyle name="Millares 2 9" xfId="183"/>
    <cellStyle name="Millares 20" xfId="184"/>
    <cellStyle name="Millares 20 2" xfId="185"/>
    <cellStyle name="Millares 21" xfId="186"/>
    <cellStyle name="Millares 22" xfId="187"/>
    <cellStyle name="Millares 23" xfId="188"/>
    <cellStyle name="Millares 24" xfId="189"/>
    <cellStyle name="Millares 25" xfId="190"/>
    <cellStyle name="Millares 26" xfId="191"/>
    <cellStyle name="Millares 27" xfId="192"/>
    <cellStyle name="Millares 28" xfId="193"/>
    <cellStyle name="Millares 29" xfId="194"/>
    <cellStyle name="Millares 3" xfId="195"/>
    <cellStyle name="Millares 3 2" xfId="196"/>
    <cellStyle name="Millares 3 2 2" xfId="197"/>
    <cellStyle name="Millares 3 2 3" xfId="198"/>
    <cellStyle name="Millares 3 2 3 2" xfId="199"/>
    <cellStyle name="Millares 3 2 3 2 2" xfId="200"/>
    <cellStyle name="Millares 3 2 3 2 2 2" xfId="201"/>
    <cellStyle name="Millares 3 2 3 2 3" xfId="202"/>
    <cellStyle name="Millares 3 2 3 3" xfId="203"/>
    <cellStyle name="Millares 3 2 3 3 2" xfId="204"/>
    <cellStyle name="Millares 3 2 3 4" xfId="205"/>
    <cellStyle name="Millares 3 2 3 5" xfId="206"/>
    <cellStyle name="Millares 3 2 4" xfId="207"/>
    <cellStyle name="Millares 3 2 4 2" xfId="208"/>
    <cellStyle name="Millares 3 2 4 3" xfId="209"/>
    <cellStyle name="Millares 3 2 5" xfId="210"/>
    <cellStyle name="Millares 3 2 5 2" xfId="211"/>
    <cellStyle name="Millares 3 2 5 3" xfId="212"/>
    <cellStyle name="Millares 3 2 6" xfId="213"/>
    <cellStyle name="Millares 3 2 7" xfId="214"/>
    <cellStyle name="Millares 3 3" xfId="215"/>
    <cellStyle name="Millares 3 3 2" xfId="216"/>
    <cellStyle name="Millares 3 3 2 2" xfId="217"/>
    <cellStyle name="Millares 3 3 3" xfId="218"/>
    <cellStyle name="Millares 3 4" xfId="219"/>
    <cellStyle name="Millares 3 4 2" xfId="220"/>
    <cellStyle name="Millares 3 4 2 2" xfId="221"/>
    <cellStyle name="Millares 3 4 2 2 2" xfId="222"/>
    <cellStyle name="Millares 3 4 2 3" xfId="223"/>
    <cellStyle name="Millares 3 4 2 4" xfId="224"/>
    <cellStyle name="Millares 3 4 3" xfId="225"/>
    <cellStyle name="Millares 3 4 3 2" xfId="226"/>
    <cellStyle name="Millares 3 4 4" xfId="227"/>
    <cellStyle name="Millares 3 4 5" xfId="228"/>
    <cellStyle name="Millares 3 4 6" xfId="229"/>
    <cellStyle name="Millares 3 5" xfId="230"/>
    <cellStyle name="Millares 3 5 2" xfId="231"/>
    <cellStyle name="Millares 3 6" xfId="232"/>
    <cellStyle name="Millares 3 6 2" xfId="233"/>
    <cellStyle name="Millares 30" xfId="234"/>
    <cellStyle name="Millares 30 2" xfId="235"/>
    <cellStyle name="Millares 31" xfId="236"/>
    <cellStyle name="Millares 32" xfId="237"/>
    <cellStyle name="Millares 33" xfId="238"/>
    <cellStyle name="Millares 34" xfId="239"/>
    <cellStyle name="Millares 35" xfId="240"/>
    <cellStyle name="Millares 36" xfId="241"/>
    <cellStyle name="Millares 36 2" xfId="242"/>
    <cellStyle name="Millares 37" xfId="243"/>
    <cellStyle name="Millares 37 2" xfId="244"/>
    <cellStyle name="Millares 38" xfId="245"/>
    <cellStyle name="Millares 38 2" xfId="246"/>
    <cellStyle name="Millares 39" xfId="247"/>
    <cellStyle name="Millares 39 2" xfId="248"/>
    <cellStyle name="Millares 4" xfId="249"/>
    <cellStyle name="Millares 4 2" xfId="250"/>
    <cellStyle name="Millares 4 2 2" xfId="251"/>
    <cellStyle name="Millares 4 2 3" xfId="252"/>
    <cellStyle name="Millares 4 2 4" xfId="253"/>
    <cellStyle name="Millares 4 3" xfId="254"/>
    <cellStyle name="Millares 4 3 2" xfId="255"/>
    <cellStyle name="Millares 4 3 2 2" xfId="256"/>
    <cellStyle name="Millares 4 3 2 2 2" xfId="257"/>
    <cellStyle name="Millares 4 3 2 3" xfId="258"/>
    <cellStyle name="Millares 4 3 3" xfId="259"/>
    <cellStyle name="Millares 4 4" xfId="260"/>
    <cellStyle name="Millares 4 5" xfId="261"/>
    <cellStyle name="Millares 4 5 2" xfId="262"/>
    <cellStyle name="Millares 4 6" xfId="263"/>
    <cellStyle name="Millares 40" xfId="264"/>
    <cellStyle name="Millares 41" xfId="265"/>
    <cellStyle name="Millares 42" xfId="266"/>
    <cellStyle name="Millares 43" xfId="267"/>
    <cellStyle name="Millares 44" xfId="268"/>
    <cellStyle name="Millares 45" xfId="269"/>
    <cellStyle name="Millares 46" xfId="270"/>
    <cellStyle name="Millares 47" xfId="271"/>
    <cellStyle name="Millares 48" xfId="272"/>
    <cellStyle name="Millares 49" xfId="273"/>
    <cellStyle name="Millares 5" xfId="274"/>
    <cellStyle name="Millares 5 2" xfId="275"/>
    <cellStyle name="Millares 50" xfId="276"/>
    <cellStyle name="Millares 51" xfId="277"/>
    <cellStyle name="Millares 52" xfId="278"/>
    <cellStyle name="Millares 53" xfId="279"/>
    <cellStyle name="Millares 54" xfId="280"/>
    <cellStyle name="Millares 54 2" xfId="281"/>
    <cellStyle name="Millares 55" xfId="282"/>
    <cellStyle name="Millares 55 2" xfId="283"/>
    <cellStyle name="Millares 56" xfId="284"/>
    <cellStyle name="Millares 56 2" xfId="285"/>
    <cellStyle name="Millares 56 3" xfId="286"/>
    <cellStyle name="Millares 57" xfId="287"/>
    <cellStyle name="Millares 58" xfId="288"/>
    <cellStyle name="Millares 59" xfId="289"/>
    <cellStyle name="Millares 6" xfId="290"/>
    <cellStyle name="Millares 6 2" xfId="291"/>
    <cellStyle name="Millares 60" xfId="292"/>
    <cellStyle name="Millares 61" xfId="293"/>
    <cellStyle name="Millares 62" xfId="294"/>
    <cellStyle name="Millares 63" xfId="295"/>
    <cellStyle name="Millares 64" xfId="296"/>
    <cellStyle name="Millares 65" xfId="297"/>
    <cellStyle name="Millares 66" xfId="298"/>
    <cellStyle name="Millares 67" xfId="299"/>
    <cellStyle name="Millares 68" xfId="300"/>
    <cellStyle name="Millares 69" xfId="301"/>
    <cellStyle name="Millares 7" xfId="302"/>
    <cellStyle name="Millares 7 2" xfId="303"/>
    <cellStyle name="Millares 70" xfId="304"/>
    <cellStyle name="Millares 71" xfId="305"/>
    <cellStyle name="Millares 72" xfId="306"/>
    <cellStyle name="Millares 73" xfId="307"/>
    <cellStyle name="Millares 74" xfId="308"/>
    <cellStyle name="Millares 75" xfId="309"/>
    <cellStyle name="Millares 76" xfId="310"/>
    <cellStyle name="Millares 77" xfId="311"/>
    <cellStyle name="Millares 78" xfId="312"/>
    <cellStyle name="Millares 79" xfId="313"/>
    <cellStyle name="Millares 8" xfId="314"/>
    <cellStyle name="Millares 8 2" xfId="315"/>
    <cellStyle name="Millares 80" xfId="316"/>
    <cellStyle name="Millares 81" xfId="317"/>
    <cellStyle name="Millares 82" xfId="318"/>
    <cellStyle name="Millares 83" xfId="319"/>
    <cellStyle name="Millares 84" xfId="320"/>
    <cellStyle name="Millares 85" xfId="321"/>
    <cellStyle name="Millares 86" xfId="322"/>
    <cellStyle name="Millares 87" xfId="323"/>
    <cellStyle name="Millares 88" xfId="324"/>
    <cellStyle name="Millares 89" xfId="325"/>
    <cellStyle name="Millares 9" xfId="326"/>
    <cellStyle name="Millares 9 2" xfId="327"/>
    <cellStyle name="Millares 90" xfId="328"/>
    <cellStyle name="Millares 91" xfId="329"/>
    <cellStyle name="Millares 92" xfId="330"/>
    <cellStyle name="Millares 93" xfId="331"/>
    <cellStyle name="Millares 94" xfId="332"/>
    <cellStyle name="Millares 95" xfId="333"/>
    <cellStyle name="Millares 96" xfId="334"/>
    <cellStyle name="Millares_PAMC2004 2" xfId="335"/>
    <cellStyle name="Currency" xfId="336"/>
    <cellStyle name="Currency [0]" xfId="337"/>
    <cellStyle name="Moneda 2" xfId="338"/>
    <cellStyle name="Moneda 2 2" xfId="339"/>
    <cellStyle name="Moneda 3" xfId="340"/>
    <cellStyle name="Moneda 3 2" xfId="341"/>
    <cellStyle name="Moneda 3 2 2" xfId="342"/>
    <cellStyle name="Moneda 3 3" xfId="343"/>
    <cellStyle name="Moneda 4" xfId="344"/>
    <cellStyle name="Moneda 4 2" xfId="345"/>
    <cellStyle name="Moneda_PAMC2004 2" xfId="346"/>
    <cellStyle name="Neutral" xfId="347"/>
    <cellStyle name="Normal 10" xfId="348"/>
    <cellStyle name="Normal 10 2" xfId="349"/>
    <cellStyle name="Normal 10 2 2" xfId="350"/>
    <cellStyle name="Normal 10 2 2 2" xfId="351"/>
    <cellStyle name="Normal 10 2 3" xfId="352"/>
    <cellStyle name="Normal 10 3" xfId="353"/>
    <cellStyle name="Normal 10_79" xfId="354"/>
    <cellStyle name="Normal 100" xfId="355"/>
    <cellStyle name="Normal 101" xfId="356"/>
    <cellStyle name="Normal 101 2" xfId="357"/>
    <cellStyle name="Normal 102" xfId="358"/>
    <cellStyle name="Normal 102 2" xfId="359"/>
    <cellStyle name="Normal 103" xfId="360"/>
    <cellStyle name="Normal 103 2" xfId="361"/>
    <cellStyle name="Normal 104" xfId="362"/>
    <cellStyle name="Normal 104 2" xfId="363"/>
    <cellStyle name="Normal 105" xfId="364"/>
    <cellStyle name="Normal 106" xfId="365"/>
    <cellStyle name="Normal 107" xfId="366"/>
    <cellStyle name="Normal 108" xfId="367"/>
    <cellStyle name="Normal 109" xfId="368"/>
    <cellStyle name="Normal 11" xfId="369"/>
    <cellStyle name="Normal 11 2" xfId="370"/>
    <cellStyle name="Normal 11 2 2" xfId="371"/>
    <cellStyle name="Normal 11 3" xfId="372"/>
    <cellStyle name="Normal 11 4" xfId="373"/>
    <cellStyle name="Normal 11_79" xfId="374"/>
    <cellStyle name="Normal 110" xfId="375"/>
    <cellStyle name="Normal 111" xfId="376"/>
    <cellStyle name="Normal 112" xfId="377"/>
    <cellStyle name="Normal 113" xfId="378"/>
    <cellStyle name="Normal 114" xfId="379"/>
    <cellStyle name="Normal 12" xfId="380"/>
    <cellStyle name="Normal 12 2" xfId="381"/>
    <cellStyle name="Normal 12 3" xfId="382"/>
    <cellStyle name="Normal 12_79" xfId="383"/>
    <cellStyle name="Normal 120" xfId="384"/>
    <cellStyle name="Normal 120 2" xfId="385"/>
    <cellStyle name="Normal 120 2 2" xfId="386"/>
    <cellStyle name="Normal 120 3" xfId="387"/>
    <cellStyle name="Normal 120 4" xfId="388"/>
    <cellStyle name="Normal 120 5" xfId="389"/>
    <cellStyle name="Normal 120 6" xfId="390"/>
    <cellStyle name="Normal 123" xfId="391"/>
    <cellStyle name="Normal 13" xfId="392"/>
    <cellStyle name="Normal 13 2" xfId="393"/>
    <cellStyle name="Normal 13 3" xfId="394"/>
    <cellStyle name="Normal 13 3 2" xfId="395"/>
    <cellStyle name="Normal 13 3 2 2" xfId="396"/>
    <cellStyle name="Normal 13 3 2 2 2" xfId="397"/>
    <cellStyle name="Normal 13 3 2 3" xfId="398"/>
    <cellStyle name="Normal 13 3 3" xfId="399"/>
    <cellStyle name="Normal 13 3 3 2" xfId="400"/>
    <cellStyle name="Normal 13 3 4" xfId="401"/>
    <cellStyle name="Normal 13 4" xfId="402"/>
    <cellStyle name="Normal 13 5" xfId="403"/>
    <cellStyle name="Normal 13 5 2" xfId="404"/>
    <cellStyle name="Normal 13_79" xfId="405"/>
    <cellStyle name="Normal 14" xfId="406"/>
    <cellStyle name="Normal 14 2" xfId="407"/>
    <cellStyle name="Normal 14 3" xfId="408"/>
    <cellStyle name="Normal 14 3 2" xfId="409"/>
    <cellStyle name="Normal 14 3 2 2" xfId="410"/>
    <cellStyle name="Normal 14 3 2 2 2" xfId="411"/>
    <cellStyle name="Normal 14 3 2 3" xfId="412"/>
    <cellStyle name="Normal 14 3 3" xfId="413"/>
    <cellStyle name="Normal 14 3 3 2" xfId="414"/>
    <cellStyle name="Normal 14 3 4" xfId="415"/>
    <cellStyle name="Normal 14 4" xfId="416"/>
    <cellStyle name="Normal 14 5" xfId="417"/>
    <cellStyle name="Normal 14 5 2" xfId="418"/>
    <cellStyle name="Normal 14_79" xfId="419"/>
    <cellStyle name="Normal 15" xfId="420"/>
    <cellStyle name="Normal 15 2" xfId="421"/>
    <cellStyle name="Normal 15 2 2" xfId="422"/>
    <cellStyle name="Normal 15_79" xfId="423"/>
    <cellStyle name="Normal 16" xfId="424"/>
    <cellStyle name="Normal 16 2" xfId="425"/>
    <cellStyle name="Normal 16 3" xfId="426"/>
    <cellStyle name="Normal 16 4" xfId="427"/>
    <cellStyle name="Normal 16_79" xfId="428"/>
    <cellStyle name="Normal 17" xfId="429"/>
    <cellStyle name="Normal 17 2" xfId="430"/>
    <cellStyle name="Normal 17_79" xfId="431"/>
    <cellStyle name="Normal 18" xfId="432"/>
    <cellStyle name="Normal 18 2" xfId="433"/>
    <cellStyle name="Normal 18_79" xfId="434"/>
    <cellStyle name="Normal 19" xfId="435"/>
    <cellStyle name="Normal 19 2" xfId="436"/>
    <cellStyle name="Normal 19 3" xfId="437"/>
    <cellStyle name="Normal 19_79" xfId="438"/>
    <cellStyle name="Normal 2" xfId="439"/>
    <cellStyle name="Normal 2 10" xfId="440"/>
    <cellStyle name="Normal 2 11" xfId="441"/>
    <cellStyle name="Normal 2 2" xfId="442"/>
    <cellStyle name="Normal 2 2 10" xfId="443"/>
    <cellStyle name="Normal 2 2 2" xfId="444"/>
    <cellStyle name="Normal 2 2 2 2" xfId="445"/>
    <cellStyle name="Normal 2 2 2_79" xfId="446"/>
    <cellStyle name="Normal 2 2 3" xfId="447"/>
    <cellStyle name="Normal 2 2 3 2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_79" xfId="455"/>
    <cellStyle name="Normal 2 3" xfId="456"/>
    <cellStyle name="Normal 2 3 2" xfId="457"/>
    <cellStyle name="Normal 2 3 2 2" xfId="458"/>
    <cellStyle name="Normal 2 3 3" xfId="459"/>
    <cellStyle name="Normal 2 3_79" xfId="460"/>
    <cellStyle name="Normal 2 4" xfId="461"/>
    <cellStyle name="Normal 2 4 2" xfId="462"/>
    <cellStyle name="Normal 2 4_79" xfId="463"/>
    <cellStyle name="Normal 2 5" xfId="464"/>
    <cellStyle name="Normal 2 5 2" xfId="465"/>
    <cellStyle name="Normal 2 6" xfId="466"/>
    <cellStyle name="Normal 2 6 2" xfId="467"/>
    <cellStyle name="Normal 2 7" xfId="468"/>
    <cellStyle name="Normal 2 7 2" xfId="469"/>
    <cellStyle name="Normal 2 7 3" xfId="470"/>
    <cellStyle name="Normal 2 8" xfId="471"/>
    <cellStyle name="Normal 2 9" xfId="472"/>
    <cellStyle name="Normal 2_79" xfId="473"/>
    <cellStyle name="Normal 20" xfId="474"/>
    <cellStyle name="Normal 20 2" xfId="475"/>
    <cellStyle name="Normal 20_79" xfId="476"/>
    <cellStyle name="Normal 21" xfId="477"/>
    <cellStyle name="Normal 21 2" xfId="478"/>
    <cellStyle name="Normal 21_79" xfId="479"/>
    <cellStyle name="Normal 22" xfId="480"/>
    <cellStyle name="Normal 22 2" xfId="481"/>
    <cellStyle name="Normal 22_79" xfId="482"/>
    <cellStyle name="Normal 23" xfId="483"/>
    <cellStyle name="Normal 23 2" xfId="484"/>
    <cellStyle name="Normal 23_79" xfId="485"/>
    <cellStyle name="Normal 24" xfId="486"/>
    <cellStyle name="Normal 24 2" xfId="487"/>
    <cellStyle name="Normal 24_79" xfId="488"/>
    <cellStyle name="Normal 25" xfId="489"/>
    <cellStyle name="Normal 25 2" xfId="490"/>
    <cellStyle name="Normal 25_79" xfId="491"/>
    <cellStyle name="Normal 26" xfId="492"/>
    <cellStyle name="Normal 26 2" xfId="493"/>
    <cellStyle name="Normal 26_79" xfId="494"/>
    <cellStyle name="Normal 27" xfId="495"/>
    <cellStyle name="Normal 27 2" xfId="496"/>
    <cellStyle name="Normal 27_79" xfId="497"/>
    <cellStyle name="Normal 28" xfId="498"/>
    <cellStyle name="Normal 28 2" xfId="499"/>
    <cellStyle name="Normal 28_79" xfId="500"/>
    <cellStyle name="Normal 29" xfId="501"/>
    <cellStyle name="Normal 29 2" xfId="502"/>
    <cellStyle name="Normal 29_79" xfId="503"/>
    <cellStyle name="Normal 3" xfId="504"/>
    <cellStyle name="Normal 3 10" xfId="505"/>
    <cellStyle name="Normal 3 11" xfId="506"/>
    <cellStyle name="Normal 3 2" xfId="507"/>
    <cellStyle name="Normal 3 2 2" xfId="508"/>
    <cellStyle name="Normal 3 2 2 2" xfId="509"/>
    <cellStyle name="Normal 3 2 2 2 2" xfId="510"/>
    <cellStyle name="Normal 3 2 2 3" xfId="511"/>
    <cellStyle name="Normal 3 2 2 4" xfId="512"/>
    <cellStyle name="Normal 3 2 3" xfId="513"/>
    <cellStyle name="Normal 3 2 3 2" xfId="514"/>
    <cellStyle name="Normal 3 2 3 2 2" xfId="515"/>
    <cellStyle name="Normal 3 2 3 3" xfId="516"/>
    <cellStyle name="Normal 3 2 3 4" xfId="517"/>
    <cellStyle name="Normal 3 2 4" xfId="518"/>
    <cellStyle name="Normal 3 2 4 2" xfId="519"/>
    <cellStyle name="Normal 3 2 5" xfId="520"/>
    <cellStyle name="Normal 3 2 6" xfId="521"/>
    <cellStyle name="Normal 3 2 7" xfId="522"/>
    <cellStyle name="Normal 3 2_79" xfId="523"/>
    <cellStyle name="Normal 3 3" xfId="524"/>
    <cellStyle name="Normal 3 3 2" xfId="525"/>
    <cellStyle name="Normal 3 3 2 2" xfId="526"/>
    <cellStyle name="Normal 3 3 2 2 2" xfId="527"/>
    <cellStyle name="Normal 3 3 2 3" xfId="528"/>
    <cellStyle name="Normal 3 3 3" xfId="529"/>
    <cellStyle name="Normal 3 3 3 2" xfId="530"/>
    <cellStyle name="Normal 3 3 4" xfId="531"/>
    <cellStyle name="Normal 3 3 5" xfId="532"/>
    <cellStyle name="Normal 3 4" xfId="533"/>
    <cellStyle name="Normal 3 4 2" xfId="534"/>
    <cellStyle name="Normal 3 4 2 2" xfId="535"/>
    <cellStyle name="Normal 3 4 3" xfId="536"/>
    <cellStyle name="Normal 3 4 4" xfId="537"/>
    <cellStyle name="Normal 3 5" xfId="538"/>
    <cellStyle name="Normal 3 5 2" xfId="539"/>
    <cellStyle name="Normal 3 5 2 2" xfId="540"/>
    <cellStyle name="Normal 3 5 3" xfId="541"/>
    <cellStyle name="Normal 3 5 4" xfId="542"/>
    <cellStyle name="Normal 3 6" xfId="543"/>
    <cellStyle name="Normal 3 6 2" xfId="544"/>
    <cellStyle name="Normal 3 6 3" xfId="545"/>
    <cellStyle name="Normal 3 6 4" xfId="546"/>
    <cellStyle name="Normal 3 7" xfId="547"/>
    <cellStyle name="Normal 3 7 2" xfId="548"/>
    <cellStyle name="Normal 3 8" xfId="549"/>
    <cellStyle name="Normal 3 9" xfId="550"/>
    <cellStyle name="Normal 3_79" xfId="551"/>
    <cellStyle name="Normal 30" xfId="552"/>
    <cellStyle name="Normal 30 2" xfId="553"/>
    <cellStyle name="Normal 30_79" xfId="554"/>
    <cellStyle name="Normal 31" xfId="555"/>
    <cellStyle name="Normal 31 2" xfId="556"/>
    <cellStyle name="Normal 31_79" xfId="557"/>
    <cellStyle name="Normal 32" xfId="558"/>
    <cellStyle name="Normal 32 2" xfId="559"/>
    <cellStyle name="Normal 32 2 2" xfId="560"/>
    <cellStyle name="Normal 32 3" xfId="561"/>
    <cellStyle name="Normal 32_79" xfId="562"/>
    <cellStyle name="Normal 33" xfId="563"/>
    <cellStyle name="Normal 33 2" xfId="564"/>
    <cellStyle name="Normal 34" xfId="565"/>
    <cellStyle name="Normal 34 2" xfId="566"/>
    <cellStyle name="Normal 34_79" xfId="567"/>
    <cellStyle name="Normal 35" xfId="568"/>
    <cellStyle name="Normal 35 2" xfId="569"/>
    <cellStyle name="Normal 36" xfId="570"/>
    <cellStyle name="Normal 36 2" xfId="571"/>
    <cellStyle name="Normal 37" xfId="572"/>
    <cellStyle name="Normal 37 2" xfId="573"/>
    <cellStyle name="Normal 37_79" xfId="574"/>
    <cellStyle name="Normal 38" xfId="575"/>
    <cellStyle name="Normal 38 2" xfId="576"/>
    <cellStyle name="Normal 38_79" xfId="577"/>
    <cellStyle name="Normal 39" xfId="578"/>
    <cellStyle name="Normal 39 2" xfId="579"/>
    <cellStyle name="Normal 4" xfId="580"/>
    <cellStyle name="Normal 4 10" xfId="581"/>
    <cellStyle name="Normal 4 11" xfId="582"/>
    <cellStyle name="Normal 4 2" xfId="583"/>
    <cellStyle name="Normal 4 2 2" xfId="584"/>
    <cellStyle name="Normal 4 2 3" xfId="585"/>
    <cellStyle name="Normal 4 2_79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5" xfId="592"/>
    <cellStyle name="Normal 4 6" xfId="593"/>
    <cellStyle name="Normal 4 7" xfId="594"/>
    <cellStyle name="Normal 4 8" xfId="595"/>
    <cellStyle name="Normal 4 9" xfId="596"/>
    <cellStyle name="Normal 4_79" xfId="597"/>
    <cellStyle name="Normal 40" xfId="598"/>
    <cellStyle name="Normal 40 2" xfId="599"/>
    <cellStyle name="Normal 41" xfId="600"/>
    <cellStyle name="Normal 41 2" xfId="601"/>
    <cellStyle name="Normal 42" xfId="602"/>
    <cellStyle name="Normal 42 2" xfId="603"/>
    <cellStyle name="Normal 43" xfId="604"/>
    <cellStyle name="Normal 43 2" xfId="605"/>
    <cellStyle name="Normal 44" xfId="606"/>
    <cellStyle name="Normal 44 2" xfId="607"/>
    <cellStyle name="Normal 45" xfId="608"/>
    <cellStyle name="Normal 45 2" xfId="609"/>
    <cellStyle name="Normal 45 3" xfId="610"/>
    <cellStyle name="Normal 46" xfId="611"/>
    <cellStyle name="Normal 47" xfId="612"/>
    <cellStyle name="Normal 48" xfId="613"/>
    <cellStyle name="Normal 49" xfId="614"/>
    <cellStyle name="Normal 5" xfId="615"/>
    <cellStyle name="Normal 5 2" xfId="616"/>
    <cellStyle name="Normal 5 2 2" xfId="617"/>
    <cellStyle name="Normal 5 2 2 2" xfId="618"/>
    <cellStyle name="Normal 5 2 3" xfId="619"/>
    <cellStyle name="Normal 5 2 4" xfId="620"/>
    <cellStyle name="Normal 5 2 5" xfId="621"/>
    <cellStyle name="Normal 5 3" xfId="622"/>
    <cellStyle name="Normal 5 3 2" xfId="623"/>
    <cellStyle name="Normal 5 4" xfId="624"/>
    <cellStyle name="Normal 5 5" xfId="625"/>
    <cellStyle name="Normal 5_79" xfId="626"/>
    <cellStyle name="Normal 50" xfId="627"/>
    <cellStyle name="Normal 51" xfId="628"/>
    <cellStyle name="Normal 52" xfId="629"/>
    <cellStyle name="Normal 53" xfId="630"/>
    <cellStyle name="Normal 54" xfId="631"/>
    <cellStyle name="Normal 55" xfId="632"/>
    <cellStyle name="Normal 56" xfId="633"/>
    <cellStyle name="Normal 57" xfId="634"/>
    <cellStyle name="Normal 58" xfId="635"/>
    <cellStyle name="Normal 59" xfId="636"/>
    <cellStyle name="Normal 6" xfId="637"/>
    <cellStyle name="Normal 6 2" xfId="638"/>
    <cellStyle name="Normal 6 2 2" xfId="639"/>
    <cellStyle name="Normal 6 2 2 2" xfId="640"/>
    <cellStyle name="Normal 6 2 3" xfId="641"/>
    <cellStyle name="Normal 6 2 4" xfId="642"/>
    <cellStyle name="Normal 6 2 5" xfId="643"/>
    <cellStyle name="Normal 6 3" xfId="644"/>
    <cellStyle name="Normal 6 3 2" xfId="645"/>
    <cellStyle name="Normal 6 4" xfId="646"/>
    <cellStyle name="Normal 6 5" xfId="647"/>
    <cellStyle name="Normal 6_79" xfId="648"/>
    <cellStyle name="Normal 60" xfId="649"/>
    <cellStyle name="Normal 61" xfId="650"/>
    <cellStyle name="Normal 62" xfId="651"/>
    <cellStyle name="Normal 63" xfId="652"/>
    <cellStyle name="Normal 64" xfId="653"/>
    <cellStyle name="Normal 65" xfId="654"/>
    <cellStyle name="Normal 66" xfId="655"/>
    <cellStyle name="Normal 67" xfId="656"/>
    <cellStyle name="Normal 68" xfId="657"/>
    <cellStyle name="Normal 69" xfId="658"/>
    <cellStyle name="Normal 7" xfId="659"/>
    <cellStyle name="Normal 7 2" xfId="660"/>
    <cellStyle name="Normal 7 2 2" xfId="661"/>
    <cellStyle name="Normal 7 2 2 2" xfId="662"/>
    <cellStyle name="Normal 7 2 3" xfId="663"/>
    <cellStyle name="Normal 7 2 4" xfId="664"/>
    <cellStyle name="Normal 7 2 5" xfId="665"/>
    <cellStyle name="Normal 7 3" xfId="666"/>
    <cellStyle name="Normal 7 3 2" xfId="667"/>
    <cellStyle name="Normal 7 4" xfId="668"/>
    <cellStyle name="Normal 7 5" xfId="669"/>
    <cellStyle name="Normal 7_79" xfId="670"/>
    <cellStyle name="Normal 70" xfId="671"/>
    <cellStyle name="Normal 71" xfId="672"/>
    <cellStyle name="Normal 72" xfId="673"/>
    <cellStyle name="Normal 73" xfId="674"/>
    <cellStyle name="Normal 74" xfId="675"/>
    <cellStyle name="Normal 75" xfId="676"/>
    <cellStyle name="Normal 76" xfId="677"/>
    <cellStyle name="Normal 77" xfId="678"/>
    <cellStyle name="Normal 78" xfId="679"/>
    <cellStyle name="Normal 79" xfId="680"/>
    <cellStyle name="Normal 8" xfId="681"/>
    <cellStyle name="Normal 8 2" xfId="682"/>
    <cellStyle name="Normal 8 2 2" xfId="683"/>
    <cellStyle name="Normal 8 3" xfId="684"/>
    <cellStyle name="Normal 8 4" xfId="685"/>
    <cellStyle name="Normal 8_79" xfId="686"/>
    <cellStyle name="Normal 80" xfId="687"/>
    <cellStyle name="Normal 81" xfId="688"/>
    <cellStyle name="Normal 82" xfId="689"/>
    <cellStyle name="Normal 83" xfId="690"/>
    <cellStyle name="Normal 84" xfId="691"/>
    <cellStyle name="Normal 85" xfId="692"/>
    <cellStyle name="Normal 86" xfId="693"/>
    <cellStyle name="Normal 87" xfId="694"/>
    <cellStyle name="Normal 88" xfId="695"/>
    <cellStyle name="Normal 88 2" xfId="696"/>
    <cellStyle name="Normal 88 2 2" xfId="697"/>
    <cellStyle name="Normal 88 3" xfId="698"/>
    <cellStyle name="Normal 89" xfId="699"/>
    <cellStyle name="Normal 89 2" xfId="700"/>
    <cellStyle name="Normal 89 3" xfId="701"/>
    <cellStyle name="Normal 9" xfId="702"/>
    <cellStyle name="Normal 9 2" xfId="703"/>
    <cellStyle name="Normal 9 2 2" xfId="704"/>
    <cellStyle name="Normal 9 2 3" xfId="705"/>
    <cellStyle name="Normal 9 3" xfId="706"/>
    <cellStyle name="Normal 9 3 2" xfId="707"/>
    <cellStyle name="Normal 9 4" xfId="708"/>
    <cellStyle name="Normal 9 5" xfId="709"/>
    <cellStyle name="Normal 9 6" xfId="710"/>
    <cellStyle name="Normal 9_79" xfId="711"/>
    <cellStyle name="Normal 90" xfId="712"/>
    <cellStyle name="Normal 91" xfId="713"/>
    <cellStyle name="Normal 92" xfId="714"/>
    <cellStyle name="Normal 93" xfId="715"/>
    <cellStyle name="Normal 94" xfId="716"/>
    <cellStyle name="Normal 95" xfId="717"/>
    <cellStyle name="Normal 96" xfId="718"/>
    <cellStyle name="Normal 97" xfId="719"/>
    <cellStyle name="Normal 98" xfId="720"/>
    <cellStyle name="Normal 99" xfId="721"/>
    <cellStyle name="Normal 99 2" xfId="722"/>
    <cellStyle name="Notas" xfId="723"/>
    <cellStyle name="Notas 2" xfId="724"/>
    <cellStyle name="Notas 2 10" xfId="725"/>
    <cellStyle name="Notas 2 2" xfId="726"/>
    <cellStyle name="Notas 2 2 2" xfId="727"/>
    <cellStyle name="Notas 2 2 2 2" xfId="728"/>
    <cellStyle name="Notas 2 2 3" xfId="729"/>
    <cellStyle name="Notas 2 2 4" xfId="730"/>
    <cellStyle name="Notas 2 3" xfId="731"/>
    <cellStyle name="Notas 2 3 2" xfId="732"/>
    <cellStyle name="Notas 2 3 2 2" xfId="733"/>
    <cellStyle name="Notas 2 3 3" xfId="734"/>
    <cellStyle name="Notas 2 3 4" xfId="735"/>
    <cellStyle name="Notas 2 4" xfId="736"/>
    <cellStyle name="Notas 2 4 2" xfId="737"/>
    <cellStyle name="Notas 2 4 3" xfId="738"/>
    <cellStyle name="Notas 2 5" xfId="739"/>
    <cellStyle name="Notas 2 5 2" xfId="740"/>
    <cellStyle name="Notas 2 5 3" xfId="741"/>
    <cellStyle name="Notas 2 6" xfId="742"/>
    <cellStyle name="Notas 2 6 2" xfId="743"/>
    <cellStyle name="Notas 2 7" xfId="744"/>
    <cellStyle name="Notas 2 8" xfId="745"/>
    <cellStyle name="Notas 2 9" xfId="746"/>
    <cellStyle name="Notas 3" xfId="747"/>
    <cellStyle name="Notas 3 2" xfId="748"/>
    <cellStyle name="Notas 3 2 2" xfId="749"/>
    <cellStyle name="Notas 3 3" xfId="750"/>
    <cellStyle name="Percent" xfId="751"/>
    <cellStyle name="Porcentaje 2" xfId="752"/>
    <cellStyle name="Porcentaje 2 2" xfId="753"/>
    <cellStyle name="Porcentaje 2 3" xfId="754"/>
    <cellStyle name="Porcentaje 3" xfId="755"/>
    <cellStyle name="Porcentaje 3 2" xfId="756"/>
    <cellStyle name="Porcentaje 4" xfId="757"/>
    <cellStyle name="Porcentaje 5" xfId="758"/>
    <cellStyle name="Porcentaje 6" xfId="759"/>
    <cellStyle name="Porcentaje 7" xfId="760"/>
    <cellStyle name="Porcentual 10" xfId="761"/>
    <cellStyle name="Porcentual 11" xfId="762"/>
    <cellStyle name="Porcentual 12" xfId="763"/>
    <cellStyle name="Porcentual 13" xfId="764"/>
    <cellStyle name="Porcentual 14" xfId="765"/>
    <cellStyle name="Porcentual 15" xfId="766"/>
    <cellStyle name="Porcentual 16" xfId="767"/>
    <cellStyle name="Porcentual 17" xfId="768"/>
    <cellStyle name="Porcentual 18" xfId="769"/>
    <cellStyle name="Porcentual 19" xfId="770"/>
    <cellStyle name="Porcentual 2" xfId="771"/>
    <cellStyle name="Porcentual 2 10" xfId="772"/>
    <cellStyle name="Porcentual 2 11" xfId="773"/>
    <cellStyle name="Porcentual 2 12" xfId="774"/>
    <cellStyle name="Porcentual 2 13" xfId="775"/>
    <cellStyle name="Porcentual 2 14" xfId="776"/>
    <cellStyle name="Porcentual 2 15" xfId="777"/>
    <cellStyle name="Porcentual 2 16" xfId="778"/>
    <cellStyle name="Porcentual 2 17" xfId="779"/>
    <cellStyle name="Porcentual 2 18" xfId="780"/>
    <cellStyle name="Porcentual 2 19" xfId="781"/>
    <cellStyle name="Porcentual 2 2" xfId="782"/>
    <cellStyle name="Porcentual 2 2 2" xfId="783"/>
    <cellStyle name="Porcentual 2 20" xfId="784"/>
    <cellStyle name="Porcentual 2 21" xfId="785"/>
    <cellStyle name="Porcentual 2 22" xfId="786"/>
    <cellStyle name="Porcentual 2 23" xfId="787"/>
    <cellStyle name="Porcentual 2 24" xfId="788"/>
    <cellStyle name="Porcentual 2 25" xfId="789"/>
    <cellStyle name="Porcentual 2 26" xfId="790"/>
    <cellStyle name="Porcentual 2 27" xfId="791"/>
    <cellStyle name="Porcentual 2 28" xfId="792"/>
    <cellStyle name="Porcentual 2 29" xfId="793"/>
    <cellStyle name="Porcentual 2 29 2" xfId="794"/>
    <cellStyle name="Porcentual 2 3" xfId="795"/>
    <cellStyle name="Porcentual 2 30" xfId="796"/>
    <cellStyle name="Porcentual 2 31" xfId="797"/>
    <cellStyle name="Porcentual 2 4" xfId="798"/>
    <cellStyle name="Porcentual 2 5" xfId="799"/>
    <cellStyle name="Porcentual 2 6" xfId="800"/>
    <cellStyle name="Porcentual 2 7" xfId="801"/>
    <cellStyle name="Porcentual 2 8" xfId="802"/>
    <cellStyle name="Porcentual 2 9" xfId="803"/>
    <cellStyle name="Porcentual 20" xfId="804"/>
    <cellStyle name="Porcentual 21" xfId="805"/>
    <cellStyle name="Porcentual 22" xfId="806"/>
    <cellStyle name="Porcentual 23" xfId="807"/>
    <cellStyle name="Porcentual 24" xfId="808"/>
    <cellStyle name="Porcentual 25" xfId="809"/>
    <cellStyle name="Porcentual 26" xfId="810"/>
    <cellStyle name="Porcentual 27" xfId="811"/>
    <cellStyle name="Porcentual 28" xfId="812"/>
    <cellStyle name="Porcentual 29" xfId="813"/>
    <cellStyle name="Porcentual 3" xfId="814"/>
    <cellStyle name="Porcentual 3 2" xfId="815"/>
    <cellStyle name="Porcentual 3 3" xfId="816"/>
    <cellStyle name="Porcentual 3 4" xfId="817"/>
    <cellStyle name="Porcentual 3 4 2" xfId="818"/>
    <cellStyle name="Porcentual 30" xfId="819"/>
    <cellStyle name="Porcentual 31" xfId="820"/>
    <cellStyle name="Porcentual 32" xfId="821"/>
    <cellStyle name="Porcentual 33" xfId="822"/>
    <cellStyle name="Porcentual 34" xfId="823"/>
    <cellStyle name="Porcentual 35" xfId="824"/>
    <cellStyle name="Porcentual 36" xfId="825"/>
    <cellStyle name="Porcentual 37" xfId="826"/>
    <cellStyle name="Porcentual 37 2" xfId="827"/>
    <cellStyle name="Porcentual 37 3" xfId="828"/>
    <cellStyle name="Porcentual 4" xfId="829"/>
    <cellStyle name="Porcentual 4 2" xfId="830"/>
    <cellStyle name="Porcentual 4 2 2" xfId="831"/>
    <cellStyle name="Porcentual 5" xfId="832"/>
    <cellStyle name="Porcentual 6" xfId="833"/>
    <cellStyle name="Porcentual 7" xfId="834"/>
    <cellStyle name="Porcentual 8" xfId="835"/>
    <cellStyle name="Porcentual 9" xfId="836"/>
    <cellStyle name="Salida" xfId="837"/>
    <cellStyle name="Texto de advertencia" xfId="838"/>
    <cellStyle name="Texto explicativo" xfId="839"/>
    <cellStyle name="Título" xfId="840"/>
    <cellStyle name="Título 2" xfId="841"/>
    <cellStyle name="Título 3" xfId="842"/>
    <cellStyle name="Total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4 Operaciones comercio ext'!A1" /><Relationship Id="rId21" Type="http://schemas.openxmlformats.org/officeDocument/2006/relationships/hyperlink" Target="#'II.4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'VI.2 Derechos a la miner&#237;a'!A1" /><Relationship Id="rId56" Type="http://schemas.openxmlformats.org/officeDocument/2006/relationships/hyperlink" Target="#'VI.2 Derechos a la miner&#237;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196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24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21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581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29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51</xdr:row>
      <xdr:rowOff>0</xdr:rowOff>
    </xdr:from>
    <xdr:to>
      <xdr:col>8</xdr:col>
      <xdr:colOff>180975</xdr:colOff>
      <xdr:row>52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90487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180975</xdr:colOff>
      <xdr:row>52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3154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53625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42</xdr:row>
      <xdr:rowOff>0</xdr:rowOff>
    </xdr:from>
    <xdr:to>
      <xdr:col>5</xdr:col>
      <xdr:colOff>180975</xdr:colOff>
      <xdr:row>43</xdr:row>
      <xdr:rowOff>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7229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cp.gob.mx/POLITICAFINANCIERA/FINANZASPUBLICAS/Estadisticas_Oportunas_Finanzas_Publicas/Paginas/unica2.aspx" TargetMode="External" /><Relationship Id="rId2" Type="http://schemas.openxmlformats.org/officeDocument/2006/relationships/hyperlink" Target="http://www.sat.gob.mx/cifras_sat/Paginas/inicio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407" t="s">
        <v>255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ht="15">
      <c r="A2" s="407" t="s">
        <v>378</v>
      </c>
      <c r="B2" s="407"/>
      <c r="C2" s="407"/>
      <c r="D2" s="407"/>
      <c r="E2" s="407"/>
      <c r="F2" s="407"/>
      <c r="G2" s="407"/>
      <c r="H2" s="407"/>
      <c r="I2" s="407"/>
      <c r="J2" s="132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410" t="s">
        <v>254</v>
      </c>
      <c r="B4" s="410"/>
      <c r="C4" s="410"/>
      <c r="D4" s="410"/>
      <c r="E4" s="193"/>
      <c r="F4" s="410" t="s">
        <v>254</v>
      </c>
      <c r="G4" s="410"/>
      <c r="H4" s="410"/>
      <c r="I4" s="410"/>
      <c r="J4" s="190"/>
      <c r="K4" s="8"/>
    </row>
    <row r="5" spans="1:11" ht="8.25" customHeight="1">
      <c r="A5" s="410"/>
      <c r="B5" s="410"/>
      <c r="C5" s="410"/>
      <c r="D5" s="410"/>
      <c r="E5" s="193"/>
      <c r="F5" s="410"/>
      <c r="G5" s="410"/>
      <c r="H5" s="410"/>
      <c r="I5" s="410"/>
      <c r="J5" s="190"/>
      <c r="K5" s="8"/>
    </row>
    <row r="6" spans="1:11" ht="6.75" customHeight="1">
      <c r="A6" s="10"/>
      <c r="B6" s="10"/>
      <c r="C6" s="10"/>
      <c r="D6" s="1"/>
      <c r="E6" s="193"/>
      <c r="F6" s="8"/>
      <c r="G6" s="8"/>
      <c r="H6" s="8"/>
      <c r="I6" s="8"/>
      <c r="J6" s="190"/>
      <c r="K6" s="8"/>
    </row>
    <row r="7" spans="1:13" ht="15">
      <c r="A7" s="408" t="s">
        <v>95</v>
      </c>
      <c r="B7" s="408"/>
      <c r="C7" s="408"/>
      <c r="D7" s="409" t="s">
        <v>9</v>
      </c>
      <c r="E7" s="194"/>
      <c r="F7" s="12" t="s">
        <v>110</v>
      </c>
      <c r="G7" s="12"/>
      <c r="H7" s="12"/>
      <c r="I7" s="13"/>
      <c r="J7" s="190"/>
      <c r="K7" s="190"/>
      <c r="L7"/>
      <c r="M7"/>
    </row>
    <row r="8" spans="1:13" ht="15">
      <c r="A8" s="10" t="s">
        <v>96</v>
      </c>
      <c r="B8" s="10">
        <v>1</v>
      </c>
      <c r="C8" s="10"/>
      <c r="D8" s="3" t="s">
        <v>71</v>
      </c>
      <c r="E8" s="195"/>
      <c r="F8" s="10" t="s">
        <v>107</v>
      </c>
      <c r="G8" s="10">
        <v>1</v>
      </c>
      <c r="I8" s="3" t="s">
        <v>111</v>
      </c>
      <c r="J8" s="190"/>
      <c r="K8" s="195"/>
      <c r="L8"/>
      <c r="M8"/>
    </row>
    <row r="9" spans="1:13" ht="15">
      <c r="A9" s="10" t="s">
        <v>96</v>
      </c>
      <c r="B9" s="10">
        <v>2</v>
      </c>
      <c r="C9" s="10"/>
      <c r="D9" s="3" t="s">
        <v>97</v>
      </c>
      <c r="E9" s="195"/>
      <c r="F9" s="10" t="s">
        <v>107</v>
      </c>
      <c r="G9" s="10">
        <v>2</v>
      </c>
      <c r="I9" s="3" t="s">
        <v>112</v>
      </c>
      <c r="J9" s="190"/>
      <c r="K9" s="195"/>
      <c r="L9"/>
      <c r="M9"/>
    </row>
    <row r="10" spans="1:13" ht="15.75" customHeight="1">
      <c r="A10" s="10" t="s">
        <v>96</v>
      </c>
      <c r="B10" s="10">
        <v>3</v>
      </c>
      <c r="C10" s="10"/>
      <c r="D10" s="3" t="s">
        <v>10</v>
      </c>
      <c r="E10" s="195"/>
      <c r="F10" s="10" t="s">
        <v>107</v>
      </c>
      <c r="G10" s="10">
        <v>3</v>
      </c>
      <c r="I10" s="3" t="s">
        <v>113</v>
      </c>
      <c r="J10" s="190"/>
      <c r="K10" s="195"/>
      <c r="L10"/>
      <c r="M10"/>
    </row>
    <row r="11" spans="1:11" ht="15">
      <c r="A11" s="10" t="s">
        <v>96</v>
      </c>
      <c r="B11" s="10">
        <v>4</v>
      </c>
      <c r="C11" s="10"/>
      <c r="D11" s="3" t="s">
        <v>12</v>
      </c>
      <c r="E11" s="195"/>
      <c r="F11" s="10" t="s">
        <v>107</v>
      </c>
      <c r="G11" s="10">
        <v>4</v>
      </c>
      <c r="I11" s="3" t="s">
        <v>114</v>
      </c>
      <c r="J11" s="190"/>
      <c r="K11" s="195"/>
    </row>
    <row r="12" spans="1:11" ht="16.5" customHeight="1">
      <c r="A12" s="10" t="s">
        <v>96</v>
      </c>
      <c r="B12" s="10">
        <v>5</v>
      </c>
      <c r="C12" s="10"/>
      <c r="D12" s="3" t="s">
        <v>253</v>
      </c>
      <c r="E12" s="195"/>
      <c r="F12" s="10" t="s">
        <v>107</v>
      </c>
      <c r="G12" s="10">
        <v>5</v>
      </c>
      <c r="I12" s="3" t="s">
        <v>115</v>
      </c>
      <c r="J12" s="190"/>
      <c r="K12" s="195"/>
    </row>
    <row r="13" spans="1:11" s="8" customFormat="1" ht="15">
      <c r="A13" s="10"/>
      <c r="B13" s="10"/>
      <c r="C13" s="10"/>
      <c r="D13" s="4"/>
      <c r="E13" s="195"/>
      <c r="F13" s="10"/>
      <c r="G13" s="10"/>
      <c r="H13" s="10"/>
      <c r="I13" s="10"/>
      <c r="J13" s="190"/>
      <c r="K13" s="195"/>
    </row>
    <row r="14" spans="1:11" s="8" customFormat="1" ht="18.75" customHeight="1">
      <c r="A14" s="408" t="s">
        <v>98</v>
      </c>
      <c r="B14" s="408"/>
      <c r="C14" s="408"/>
      <c r="D14" s="409" t="s">
        <v>9</v>
      </c>
      <c r="E14" s="195"/>
      <c r="F14" s="12" t="s">
        <v>116</v>
      </c>
      <c r="G14" s="12"/>
      <c r="H14" s="12"/>
      <c r="I14" s="13"/>
      <c r="J14" s="190"/>
      <c r="K14" s="195"/>
    </row>
    <row r="15" spans="1:11" ht="15">
      <c r="A15" s="10" t="s">
        <v>99</v>
      </c>
      <c r="B15" s="10">
        <v>1</v>
      </c>
      <c r="C15" s="10"/>
      <c r="D15" s="3" t="s">
        <v>100</v>
      </c>
      <c r="E15" s="195"/>
      <c r="F15" s="10" t="s">
        <v>108</v>
      </c>
      <c r="G15" s="10">
        <v>1</v>
      </c>
      <c r="I15" s="3" t="s">
        <v>35</v>
      </c>
      <c r="J15" s="190"/>
      <c r="K15" s="195"/>
    </row>
    <row r="16" spans="1:11" ht="16.5" customHeight="1">
      <c r="A16" s="10" t="s">
        <v>99</v>
      </c>
      <c r="B16" s="10">
        <v>2</v>
      </c>
      <c r="C16" s="10"/>
      <c r="D16" s="3" t="s">
        <v>101</v>
      </c>
      <c r="E16" s="195"/>
      <c r="F16" s="10" t="s">
        <v>108</v>
      </c>
      <c r="G16" s="10">
        <v>2</v>
      </c>
      <c r="I16" s="3" t="s">
        <v>47</v>
      </c>
      <c r="J16" s="4"/>
      <c r="K16" s="195"/>
    </row>
    <row r="17" spans="1:11" ht="13.5">
      <c r="A17" s="10" t="s">
        <v>99</v>
      </c>
      <c r="B17" s="10">
        <v>3</v>
      </c>
      <c r="C17" s="10"/>
      <c r="D17" s="3" t="s">
        <v>102</v>
      </c>
      <c r="E17" s="195"/>
      <c r="F17" s="10" t="s">
        <v>108</v>
      </c>
      <c r="G17" s="10">
        <v>3</v>
      </c>
      <c r="I17" s="3" t="s">
        <v>46</v>
      </c>
      <c r="J17" s="4"/>
      <c r="K17" s="195"/>
    </row>
    <row r="18" spans="1:11" ht="16.5" customHeight="1">
      <c r="A18" s="10" t="s">
        <v>99</v>
      </c>
      <c r="B18" s="10">
        <v>4</v>
      </c>
      <c r="C18" s="10"/>
      <c r="D18" s="3" t="s">
        <v>103</v>
      </c>
      <c r="E18" s="195"/>
      <c r="F18" s="10" t="s">
        <v>108</v>
      </c>
      <c r="G18" s="10">
        <v>4</v>
      </c>
      <c r="I18" s="3" t="s">
        <v>117</v>
      </c>
      <c r="J18" s="4"/>
      <c r="K18" s="195"/>
    </row>
    <row r="19" spans="1:11" ht="15" customHeight="1">
      <c r="A19" s="10"/>
      <c r="B19" s="10"/>
      <c r="C19" s="10"/>
      <c r="E19" s="195"/>
      <c r="F19" s="10" t="s">
        <v>108</v>
      </c>
      <c r="G19" s="10">
        <v>5</v>
      </c>
      <c r="I19" s="3" t="s">
        <v>15</v>
      </c>
      <c r="J19" s="4"/>
      <c r="K19" s="195"/>
    </row>
    <row r="20" spans="1:11" s="8" customFormat="1" ht="18" customHeight="1">
      <c r="A20" s="190"/>
      <c r="B20" s="190"/>
      <c r="C20" s="190"/>
      <c r="D20" s="190"/>
      <c r="E20" s="195"/>
      <c r="F20" s="190"/>
      <c r="G20" s="190"/>
      <c r="H20" s="190"/>
      <c r="I20" s="190"/>
      <c r="J20" s="190"/>
      <c r="K20" s="195"/>
    </row>
    <row r="21" spans="1:11" s="8" customFormat="1" ht="15">
      <c r="A21" s="408" t="s">
        <v>104</v>
      </c>
      <c r="B21" s="408"/>
      <c r="C21" s="408"/>
      <c r="D21" s="409" t="s">
        <v>9</v>
      </c>
      <c r="E21" s="195"/>
      <c r="F21" s="12" t="s">
        <v>118</v>
      </c>
      <c r="G21" s="12"/>
      <c r="H21" s="12"/>
      <c r="I21" s="13"/>
      <c r="J21" s="190"/>
      <c r="K21" s="195"/>
    </row>
    <row r="22" spans="1:11" ht="15">
      <c r="A22" s="10" t="s">
        <v>105</v>
      </c>
      <c r="B22" s="10">
        <v>1</v>
      </c>
      <c r="C22" s="10"/>
      <c r="D22" s="3" t="s">
        <v>75</v>
      </c>
      <c r="E22" s="195"/>
      <c r="F22" s="10" t="s">
        <v>109</v>
      </c>
      <c r="G22" s="10">
        <v>1</v>
      </c>
      <c r="I22" s="3" t="s">
        <v>252</v>
      </c>
      <c r="J22" s="190"/>
      <c r="K22" s="195"/>
    </row>
    <row r="23" spans="1:11" ht="13.5">
      <c r="A23" s="10" t="s">
        <v>105</v>
      </c>
      <c r="B23" s="10">
        <v>2</v>
      </c>
      <c r="C23" s="10"/>
      <c r="D23" s="3" t="s">
        <v>14</v>
      </c>
      <c r="E23" s="195"/>
      <c r="F23" s="10" t="s">
        <v>109</v>
      </c>
      <c r="G23" s="10">
        <v>2</v>
      </c>
      <c r="I23" s="3" t="s">
        <v>334</v>
      </c>
      <c r="J23" s="4"/>
      <c r="K23" s="195"/>
    </row>
    <row r="24" spans="1:11" ht="15">
      <c r="A24" s="10" t="s">
        <v>105</v>
      </c>
      <c r="B24" s="10">
        <v>3</v>
      </c>
      <c r="C24" s="10"/>
      <c r="D24" s="3" t="s">
        <v>106</v>
      </c>
      <c r="E24" s="195"/>
      <c r="F24" s="10"/>
      <c r="G24" s="10"/>
      <c r="I24"/>
      <c r="J24" s="4"/>
      <c r="K24" s="195"/>
    </row>
    <row r="25" spans="1:11" ht="15">
      <c r="A25" s="10" t="s">
        <v>105</v>
      </c>
      <c r="B25" s="10">
        <v>4</v>
      </c>
      <c r="C25" s="10"/>
      <c r="D25" s="3" t="s">
        <v>11</v>
      </c>
      <c r="E25" s="195"/>
      <c r="F25" s="10"/>
      <c r="G25" s="10"/>
      <c r="I25"/>
      <c r="J25" s="4"/>
      <c r="K25" s="195"/>
    </row>
    <row r="26" spans="5:11" ht="9">
      <c r="E26" s="191"/>
      <c r="K26" s="8"/>
    </row>
    <row r="27" spans="5:11" ht="9">
      <c r="E27" s="191"/>
      <c r="K27" s="8"/>
    </row>
    <row r="28" spans="5:11" ht="9">
      <c r="E28" s="191"/>
      <c r="K28" s="8"/>
    </row>
    <row r="29" spans="5:11" ht="13.5">
      <c r="E29" s="191"/>
      <c r="F29" s="6"/>
      <c r="G29" s="6"/>
      <c r="H29" s="1"/>
      <c r="I29" s="5"/>
      <c r="J29" s="5"/>
      <c r="K29" s="8"/>
    </row>
    <row r="30" ht="9">
      <c r="D30" s="202" t="s">
        <v>287</v>
      </c>
    </row>
    <row r="31" ht="9">
      <c r="D31" s="203" t="s">
        <v>269</v>
      </c>
    </row>
    <row r="32" ht="9">
      <c r="D32" s="202"/>
    </row>
    <row r="33" ht="9">
      <c r="D33" s="202"/>
    </row>
    <row r="34" ht="9">
      <c r="D34" s="202" t="s">
        <v>288</v>
      </c>
    </row>
    <row r="35" ht="9">
      <c r="D35" s="203" t="s">
        <v>270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1" r:id="rId1" display="http://www.shcp.gob.mx/POLITICAFINANCIERA/FINANZASPUBLICAS/Estadisticas_Oportunas_Finanzas_Publicas/Paginas/unica2.aspx"/>
    <hyperlink ref="D35" r:id="rId2" display="http://www.sat.gob.mx/cifras_sat/Paginas/inicio.html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0"/>
  <sheetViews>
    <sheetView showGridLines="0" showRowColHeaders="0" zoomScalePageLayoutView="0" workbookViewId="0" topLeftCell="A20">
      <selection activeCell="D33" sqref="D33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19" t="s">
        <v>58</v>
      </c>
      <c r="B1" s="71"/>
    </row>
    <row r="2" spans="1:2" ht="15">
      <c r="A2" s="21"/>
      <c r="B2" s="71"/>
    </row>
    <row r="3" spans="2:15" ht="34.5" customHeight="1">
      <c r="B3" s="419" t="s">
        <v>434</v>
      </c>
      <c r="C3" s="419"/>
      <c r="E3" s="419" t="s">
        <v>434</v>
      </c>
      <c r="F3" s="419"/>
      <c r="H3" s="437" t="s">
        <v>435</v>
      </c>
      <c r="I3" s="437"/>
      <c r="J3" s="437"/>
      <c r="K3" s="437"/>
      <c r="L3" s="437"/>
      <c r="M3" s="437"/>
      <c r="N3" s="437"/>
      <c r="O3" s="437"/>
    </row>
    <row r="4" spans="2:15" ht="15" customHeight="1">
      <c r="B4" s="420" t="s">
        <v>243</v>
      </c>
      <c r="C4" s="420"/>
      <c r="E4" s="420" t="s">
        <v>259</v>
      </c>
      <c r="F4" s="420"/>
      <c r="H4" s="419" t="s">
        <v>16</v>
      </c>
      <c r="I4" s="419"/>
      <c r="J4" s="419"/>
      <c r="K4" s="419"/>
      <c r="L4" s="419"/>
      <c r="M4" s="419"/>
      <c r="N4" s="419"/>
      <c r="O4" s="419"/>
    </row>
    <row r="5" spans="2:15" ht="15">
      <c r="B5" s="235" t="s">
        <v>188</v>
      </c>
      <c r="C5" s="235" t="s">
        <v>244</v>
      </c>
      <c r="E5" s="235" t="s">
        <v>188</v>
      </c>
      <c r="F5" s="235" t="s">
        <v>244</v>
      </c>
      <c r="H5" s="235" t="s">
        <v>188</v>
      </c>
      <c r="I5" s="235" t="s">
        <v>245</v>
      </c>
      <c r="J5" s="235" t="s">
        <v>246</v>
      </c>
      <c r="K5" s="235" t="s">
        <v>247</v>
      </c>
      <c r="L5" s="235" t="s">
        <v>248</v>
      </c>
      <c r="M5" s="235" t="s">
        <v>249</v>
      </c>
      <c r="N5" s="235" t="s">
        <v>54</v>
      </c>
      <c r="O5" s="235" t="s">
        <v>17</v>
      </c>
    </row>
    <row r="6" spans="2:16" ht="15">
      <c r="B6" s="150">
        <v>2011</v>
      </c>
      <c r="C6" s="154">
        <v>5.935404</v>
      </c>
      <c r="D6" s="150"/>
      <c r="E6" s="150">
        <v>2011</v>
      </c>
      <c r="F6" s="154">
        <v>2.082946</v>
      </c>
      <c r="G6" s="130"/>
      <c r="H6" s="129">
        <v>2011</v>
      </c>
      <c r="I6" s="128">
        <v>263897.619141</v>
      </c>
      <c r="J6" s="128">
        <v>27889.371973</v>
      </c>
      <c r="K6" s="128">
        <v>589.4891248000001</v>
      </c>
      <c r="L6" s="128">
        <v>3109.112849</v>
      </c>
      <c r="M6" s="128">
        <v>8.727623</v>
      </c>
      <c r="N6" s="128">
        <v>2685.3476535399996</v>
      </c>
      <c r="O6" s="128">
        <f aca="true" t="shared" si="0" ref="O6:O11">+SUM(I6:N6)</f>
        <v>298179.66836434003</v>
      </c>
      <c r="P6" s="141"/>
    </row>
    <row r="7" spans="2:16" ht="15">
      <c r="B7" s="150">
        <v>2012</v>
      </c>
      <c r="C7" s="154">
        <v>6.0146370000000005</v>
      </c>
      <c r="D7" s="150"/>
      <c r="E7" s="150">
        <v>2012</v>
      </c>
      <c r="F7" s="154">
        <v>2.1557690000000003</v>
      </c>
      <c r="G7" s="130"/>
      <c r="H7" s="129">
        <v>2012</v>
      </c>
      <c r="I7" s="128">
        <v>297259.082652</v>
      </c>
      <c r="J7" s="128">
        <v>29183.288292999998</v>
      </c>
      <c r="K7" s="128">
        <v>689.11884672</v>
      </c>
      <c r="L7" s="128">
        <v>3614.411332</v>
      </c>
      <c r="M7" s="128">
        <v>7.451428999999999</v>
      </c>
      <c r="N7" s="128">
        <v>2774.5379753600005</v>
      </c>
      <c r="O7" s="128">
        <f t="shared" si="0"/>
        <v>333527.89052808005</v>
      </c>
      <c r="P7" s="141"/>
    </row>
    <row r="8" spans="2:16" ht="15">
      <c r="B8" s="150">
        <v>2013</v>
      </c>
      <c r="C8" s="154">
        <v>6.286741</v>
      </c>
      <c r="D8" s="150"/>
      <c r="E8" s="150">
        <v>2013</v>
      </c>
      <c r="F8" s="154">
        <v>2.167498</v>
      </c>
      <c r="G8" s="130"/>
      <c r="H8" s="129">
        <v>2013</v>
      </c>
      <c r="I8" s="128">
        <v>295699.968721</v>
      </c>
      <c r="J8" s="128">
        <v>29567.284731000007</v>
      </c>
      <c r="K8" s="128">
        <v>704.3897391600001</v>
      </c>
      <c r="L8" s="128">
        <v>4159.687856</v>
      </c>
      <c r="M8" s="128">
        <v>7.704042000000001</v>
      </c>
      <c r="N8" s="128">
        <v>2689.1528139</v>
      </c>
      <c r="O8" s="128">
        <f t="shared" si="0"/>
        <v>332828.18790306</v>
      </c>
      <c r="P8" s="141"/>
    </row>
    <row r="9" spans="2:16" ht="15">
      <c r="B9" s="150">
        <v>2014</v>
      </c>
      <c r="C9" s="154">
        <v>6.350458</v>
      </c>
      <c r="D9" s="150"/>
      <c r="E9" s="150">
        <v>2014</v>
      </c>
      <c r="F9" s="154">
        <v>2.261594</v>
      </c>
      <c r="G9" s="130"/>
      <c r="H9" s="129">
        <v>2014</v>
      </c>
      <c r="I9" s="128">
        <v>328706.086802</v>
      </c>
      <c r="J9" s="128">
        <v>34165.599364</v>
      </c>
      <c r="K9" s="128">
        <v>788.308336</v>
      </c>
      <c r="L9" s="128">
        <v>6276.196682</v>
      </c>
      <c r="M9" s="128">
        <v>16.329590000000003</v>
      </c>
      <c r="N9" s="128">
        <v>2363.9669803</v>
      </c>
      <c r="O9" s="128">
        <f t="shared" si="0"/>
        <v>372316.48775430006</v>
      </c>
      <c r="P9" s="141"/>
    </row>
    <row r="10" spans="2:16" ht="15">
      <c r="B10" s="150">
        <v>2015</v>
      </c>
      <c r="C10" s="154">
        <v>6.171619</v>
      </c>
      <c r="D10" s="150"/>
      <c r="E10" s="150">
        <v>2015</v>
      </c>
      <c r="F10" s="154">
        <v>2.3123620000000003</v>
      </c>
      <c r="G10" s="130"/>
      <c r="H10" s="129">
        <v>2015</v>
      </c>
      <c r="I10" s="128">
        <v>496105.18548199994</v>
      </c>
      <c r="J10" s="128">
        <v>44475.35780700001</v>
      </c>
      <c r="K10" s="128">
        <v>1196.55523456</v>
      </c>
      <c r="L10" s="128">
        <v>129190.027936</v>
      </c>
      <c r="M10" s="128">
        <v>14.200303</v>
      </c>
      <c r="N10" s="128">
        <v>2799.99464006</v>
      </c>
      <c r="O10" s="128">
        <f t="shared" si="0"/>
        <v>673781.3214026201</v>
      </c>
      <c r="P10" s="141"/>
    </row>
    <row r="11" spans="2:16" ht="15">
      <c r="B11" s="150">
        <v>2016</v>
      </c>
      <c r="C11" s="154">
        <v>6.33962</v>
      </c>
      <c r="D11" s="207"/>
      <c r="E11" s="150">
        <v>2016</v>
      </c>
      <c r="F11" s="154">
        <v>2.36446</v>
      </c>
      <c r="G11" s="130"/>
      <c r="H11" s="129">
        <v>2016</v>
      </c>
      <c r="I11" s="128">
        <v>569033.664253</v>
      </c>
      <c r="J11" s="128">
        <v>50762.496736</v>
      </c>
      <c r="K11" s="128">
        <v>1358.32936544</v>
      </c>
      <c r="L11" s="128">
        <v>162856.03952</v>
      </c>
      <c r="M11" s="128">
        <v>14.692761</v>
      </c>
      <c r="N11" s="128">
        <v>3525.1006007899996</v>
      </c>
      <c r="O11" s="128">
        <f t="shared" si="0"/>
        <v>787550.32323623</v>
      </c>
      <c r="P11" s="141"/>
    </row>
    <row r="12" spans="2:15" ht="15">
      <c r="B12" s="150"/>
      <c r="C12" s="154"/>
      <c r="E12" s="150"/>
      <c r="F12" s="154"/>
      <c r="G12" s="130"/>
      <c r="H12" s="129"/>
      <c r="I12" s="404"/>
      <c r="J12" s="404"/>
      <c r="K12" s="404"/>
      <c r="L12" s="404"/>
      <c r="M12" s="404"/>
      <c r="N12" s="404"/>
      <c r="O12" s="128"/>
    </row>
    <row r="13" spans="2:15" ht="15">
      <c r="B13" s="150"/>
      <c r="E13" s="150"/>
      <c r="F13" s="154"/>
      <c r="G13" s="130"/>
      <c r="H13" s="129"/>
      <c r="I13" s="128"/>
      <c r="J13" s="128"/>
      <c r="K13" s="128"/>
      <c r="L13" s="128"/>
      <c r="M13" s="128"/>
      <c r="N13" s="128"/>
      <c r="O13" s="128"/>
    </row>
    <row r="14" spans="2:15" ht="15">
      <c r="B14" s="150"/>
      <c r="E14" s="150"/>
      <c r="F14" s="154"/>
      <c r="G14" s="130"/>
      <c r="H14" s="129"/>
      <c r="I14" s="128"/>
      <c r="J14" s="128"/>
      <c r="K14" s="128"/>
      <c r="L14" s="128"/>
      <c r="M14" s="128"/>
      <c r="N14" s="128"/>
      <c r="O14" s="128"/>
    </row>
    <row r="15" spans="2:15" ht="15">
      <c r="B15" s="150"/>
      <c r="E15" s="150"/>
      <c r="F15" s="154"/>
      <c r="G15" s="130"/>
      <c r="H15" s="129"/>
      <c r="I15" s="128"/>
      <c r="J15" s="128"/>
      <c r="K15" s="128"/>
      <c r="L15" s="128"/>
      <c r="M15" s="128"/>
      <c r="N15" s="128"/>
      <c r="O15" s="128"/>
    </row>
    <row r="16" spans="2:15" ht="15">
      <c r="B16" s="150"/>
      <c r="C16" s="154"/>
      <c r="D16" s="150"/>
      <c r="E16" s="150"/>
      <c r="F16" s="154"/>
      <c r="G16" s="130"/>
      <c r="H16" s="129"/>
      <c r="I16" s="128"/>
      <c r="J16" s="128"/>
      <c r="K16" s="128"/>
      <c r="L16" s="128"/>
      <c r="M16" s="128"/>
      <c r="N16" s="128"/>
      <c r="O16" s="128"/>
    </row>
    <row r="17" spans="2:8" ht="15">
      <c r="B17" s="62" t="s">
        <v>177</v>
      </c>
      <c r="E17" s="62" t="s">
        <v>177</v>
      </c>
      <c r="H17" s="62" t="s">
        <v>177</v>
      </c>
    </row>
    <row r="18" spans="2:8" ht="15">
      <c r="B18" s="62" t="s">
        <v>293</v>
      </c>
      <c r="E18" s="62" t="s">
        <v>293</v>
      </c>
      <c r="H18" s="62" t="s">
        <v>293</v>
      </c>
    </row>
    <row r="19" spans="2:8" ht="15">
      <c r="B19" s="62" t="s">
        <v>124</v>
      </c>
      <c r="E19" s="62" t="s">
        <v>124</v>
      </c>
      <c r="H19" s="62" t="s">
        <v>124</v>
      </c>
    </row>
    <row r="24" spans="3:9" ht="15">
      <c r="C24" s="359" t="s">
        <v>398</v>
      </c>
      <c r="D24" s="359" t="s">
        <v>437</v>
      </c>
      <c r="E24" s="359" t="s">
        <v>381</v>
      </c>
      <c r="F24" s="360"/>
      <c r="G24" s="360"/>
      <c r="H24" s="359" t="s">
        <v>127</v>
      </c>
      <c r="I24" s="359" t="s">
        <v>438</v>
      </c>
    </row>
    <row r="25" spans="2:9" ht="15" customHeight="1">
      <c r="B25" s="173"/>
      <c r="C25" s="419" t="s">
        <v>276</v>
      </c>
      <c r="D25" s="419"/>
      <c r="E25" s="419"/>
      <c r="F25" s="172"/>
      <c r="G25" s="172"/>
      <c r="H25" s="419" t="s">
        <v>277</v>
      </c>
      <c r="I25" s="419"/>
    </row>
    <row r="26" spans="2:9" ht="15" customHeight="1">
      <c r="B26" s="173"/>
      <c r="C26" s="419" t="s">
        <v>436</v>
      </c>
      <c r="D26" s="419"/>
      <c r="E26" s="419"/>
      <c r="F26" s="172"/>
      <c r="G26" s="172"/>
      <c r="H26" s="419" t="s">
        <v>436</v>
      </c>
      <c r="I26" s="419"/>
    </row>
    <row r="27" spans="2:9" ht="57">
      <c r="B27" s="174"/>
      <c r="C27" s="234" t="s">
        <v>278</v>
      </c>
      <c r="D27" s="234" t="s">
        <v>279</v>
      </c>
      <c r="E27" s="234" t="s">
        <v>280</v>
      </c>
      <c r="F27" s="172"/>
      <c r="G27" s="172"/>
      <c r="H27" s="234" t="s">
        <v>281</v>
      </c>
      <c r="I27" s="234" t="s">
        <v>333</v>
      </c>
    </row>
    <row r="28" spans="2:9" ht="15">
      <c r="B28" s="150">
        <v>2011</v>
      </c>
      <c r="C28" s="175">
        <v>952540</v>
      </c>
      <c r="D28" s="175">
        <v>147939</v>
      </c>
      <c r="E28" s="175">
        <v>1100479</v>
      </c>
      <c r="F28" s="172"/>
      <c r="G28" s="172"/>
      <c r="H28" s="175">
        <v>1024809</v>
      </c>
      <c r="I28" s="128">
        <v>631.423551</v>
      </c>
    </row>
    <row r="29" spans="2:9" ht="15">
      <c r="B29" s="150">
        <v>2012</v>
      </c>
      <c r="C29" s="175">
        <v>988876</v>
      </c>
      <c r="D29" s="175">
        <v>179450</v>
      </c>
      <c r="E29" s="175">
        <v>1168326</v>
      </c>
      <c r="F29" s="172"/>
      <c r="G29" s="172"/>
      <c r="H29" s="175">
        <v>1109620</v>
      </c>
      <c r="I29" s="128">
        <v>703.876825</v>
      </c>
    </row>
    <row r="30" spans="2:9" ht="15">
      <c r="B30" s="150">
        <v>2013</v>
      </c>
      <c r="C30" s="175">
        <v>1067297</v>
      </c>
      <c r="D30" s="175">
        <v>172367</v>
      </c>
      <c r="E30" s="175">
        <v>1239664</v>
      </c>
      <c r="F30" s="172"/>
      <c r="G30" s="172"/>
      <c r="H30" s="175">
        <v>1115434</v>
      </c>
      <c r="I30" s="128">
        <v>707.889464</v>
      </c>
    </row>
    <row r="31" spans="2:9" ht="15">
      <c r="B31" s="150">
        <v>2014</v>
      </c>
      <c r="C31" s="175">
        <v>1349822</v>
      </c>
      <c r="D31" s="175">
        <v>185676</v>
      </c>
      <c r="E31" s="175">
        <v>1535498</v>
      </c>
      <c r="F31" s="172"/>
      <c r="G31" s="172"/>
      <c r="H31" s="175">
        <v>1120784</v>
      </c>
      <c r="I31" s="128">
        <v>760.219143</v>
      </c>
    </row>
    <row r="32" spans="2:9" ht="15">
      <c r="B32" s="150">
        <v>2015</v>
      </c>
      <c r="C32" s="175">
        <v>1467647</v>
      </c>
      <c r="D32" s="175">
        <v>182493</v>
      </c>
      <c r="E32" s="175">
        <v>1650140</v>
      </c>
      <c r="F32" s="172"/>
      <c r="G32" s="172"/>
      <c r="H32" s="175">
        <v>1124019</v>
      </c>
      <c r="I32" s="128">
        <v>885.400593</v>
      </c>
    </row>
    <row r="33" spans="2:9" ht="15">
      <c r="B33" s="150">
        <v>2016</v>
      </c>
      <c r="C33" s="175">
        <v>1457342</v>
      </c>
      <c r="D33" s="175">
        <v>232191</v>
      </c>
      <c r="E33" s="175">
        <v>1689533</v>
      </c>
      <c r="F33" s="172"/>
      <c r="G33" s="172"/>
      <c r="H33" s="175">
        <v>1152419</v>
      </c>
      <c r="I33" s="128">
        <v>1068.343522</v>
      </c>
    </row>
    <row r="35" spans="3:5" ht="15">
      <c r="C35" s="405"/>
      <c r="D35" s="405"/>
      <c r="E35" s="405"/>
    </row>
    <row r="36" spans="3:5" ht="15">
      <c r="C36" s="406"/>
      <c r="D36" s="406"/>
      <c r="E36" s="406"/>
    </row>
    <row r="39" spans="2:8" ht="15">
      <c r="B39" s="62" t="s">
        <v>177</v>
      </c>
      <c r="E39" s="62"/>
      <c r="H39" s="62" t="s">
        <v>177</v>
      </c>
    </row>
    <row r="40" spans="2:8" ht="15">
      <c r="B40" s="62" t="s">
        <v>124</v>
      </c>
      <c r="E40" s="62"/>
      <c r="H40" s="62" t="s">
        <v>124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1"/>
  <sheetViews>
    <sheetView showGridLines="0" showRowColHeaders="0" zoomScalePageLayoutView="0" workbookViewId="0" topLeftCell="A1">
      <selection activeCell="E16" sqref="E16"/>
    </sheetView>
  </sheetViews>
  <sheetFormatPr defaultColWidth="11.421875" defaultRowHeight="15"/>
  <cols>
    <col min="1" max="1" width="10.140625" style="134" customWidth="1"/>
    <col min="2" max="2" width="11.421875" style="134" customWidth="1"/>
    <col min="3" max="3" width="16.28125" style="134" customWidth="1"/>
    <col min="4" max="4" width="16.57421875" style="134" customWidth="1"/>
    <col min="5" max="5" width="16.00390625" style="134" customWidth="1"/>
    <col min="6" max="6" width="5.421875" style="134" customWidth="1"/>
    <col min="7" max="7" width="12.28125" style="134" customWidth="1"/>
    <col min="8" max="8" width="11.421875" style="134" customWidth="1"/>
    <col min="9" max="9" width="14.57421875" style="134" customWidth="1"/>
    <col min="10" max="10" width="13.00390625" style="134" customWidth="1"/>
    <col min="11" max="11" width="5.421875" style="134" customWidth="1"/>
    <col min="12" max="15" width="13.00390625" style="134" customWidth="1"/>
    <col min="16" max="16" width="5.421875" style="134" customWidth="1"/>
    <col min="17" max="17" width="11.421875" style="134" customWidth="1"/>
    <col min="18" max="18" width="13.421875" style="134" customWidth="1"/>
    <col min="19" max="19" width="16.57421875" style="134" customWidth="1"/>
    <col min="20" max="23" width="13.421875" style="134" customWidth="1"/>
    <col min="24" max="16384" width="11.421875" style="134" customWidth="1"/>
  </cols>
  <sheetData>
    <row r="1" ht="15.75">
      <c r="A1" s="19" t="s">
        <v>58</v>
      </c>
    </row>
    <row r="2" spans="1:23" ht="15">
      <c r="A2" s="135"/>
      <c r="B2" s="345"/>
      <c r="C2" s="345" t="s">
        <v>381</v>
      </c>
      <c r="D2" s="345" t="s">
        <v>382</v>
      </c>
      <c r="E2" s="345" t="s">
        <v>383</v>
      </c>
      <c r="F2" s="345"/>
      <c r="G2" s="345"/>
      <c r="H2" s="345"/>
      <c r="I2" s="345" t="s">
        <v>384</v>
      </c>
      <c r="J2" s="345" t="s">
        <v>385</v>
      </c>
      <c r="K2" s="345"/>
      <c r="L2" s="345"/>
      <c r="M2" s="345"/>
      <c r="N2" s="345" t="s">
        <v>386</v>
      </c>
      <c r="O2" s="345" t="s">
        <v>387</v>
      </c>
      <c r="P2" s="345"/>
      <c r="Q2" s="345"/>
      <c r="R2" s="345"/>
      <c r="S2" s="345" t="s">
        <v>390</v>
      </c>
      <c r="T2" s="345" t="s">
        <v>391</v>
      </c>
      <c r="U2" s="345" t="s">
        <v>392</v>
      </c>
      <c r="V2" s="345" t="s">
        <v>394</v>
      </c>
      <c r="W2" s="345" t="s">
        <v>393</v>
      </c>
    </row>
    <row r="3" spans="1:23" ht="30" customHeight="1">
      <c r="A3" s="135"/>
      <c r="B3" s="438" t="s">
        <v>260</v>
      </c>
      <c r="C3" s="438" t="s">
        <v>139</v>
      </c>
      <c r="D3" s="438"/>
      <c r="E3" s="438"/>
      <c r="G3" s="438" t="s">
        <v>77</v>
      </c>
      <c r="H3" s="438"/>
      <c r="I3" s="438"/>
      <c r="J3" s="438"/>
      <c r="L3" s="438" t="s">
        <v>77</v>
      </c>
      <c r="M3" s="438"/>
      <c r="N3" s="438"/>
      <c r="O3" s="438"/>
      <c r="Q3" s="438" t="s">
        <v>274</v>
      </c>
      <c r="R3" s="438"/>
      <c r="S3" s="438"/>
      <c r="T3" s="438"/>
      <c r="U3" s="438"/>
      <c r="V3" s="438"/>
      <c r="W3" s="438"/>
    </row>
    <row r="4" spans="1:23" ht="15" customHeight="1">
      <c r="A4" s="135"/>
      <c r="B4" s="438" t="s">
        <v>388</v>
      </c>
      <c r="C4" s="438"/>
      <c r="D4" s="438"/>
      <c r="E4" s="438"/>
      <c r="G4" s="438" t="s">
        <v>388</v>
      </c>
      <c r="H4" s="438"/>
      <c r="I4" s="438"/>
      <c r="J4" s="438"/>
      <c r="L4" s="438" t="s">
        <v>388</v>
      </c>
      <c r="M4" s="438"/>
      <c r="N4" s="438"/>
      <c r="O4" s="438"/>
      <c r="Q4" s="438" t="s">
        <v>388</v>
      </c>
      <c r="R4" s="438"/>
      <c r="S4" s="438"/>
      <c r="T4" s="438"/>
      <c r="U4" s="438"/>
      <c r="V4" s="438"/>
      <c r="W4" s="438"/>
    </row>
    <row r="5" spans="1:23" ht="15" customHeight="1">
      <c r="A5" s="135"/>
      <c r="B5" s="438" t="s">
        <v>138</v>
      </c>
      <c r="C5" s="438"/>
      <c r="D5" s="438"/>
      <c r="E5" s="438"/>
      <c r="G5" s="439" t="s">
        <v>16</v>
      </c>
      <c r="H5" s="439"/>
      <c r="I5" s="439"/>
      <c r="J5" s="439"/>
      <c r="L5" s="439" t="s">
        <v>16</v>
      </c>
      <c r="M5" s="439"/>
      <c r="N5" s="439"/>
      <c r="O5" s="439"/>
      <c r="Q5" s="438" t="s">
        <v>16</v>
      </c>
      <c r="R5" s="438"/>
      <c r="S5" s="438"/>
      <c r="T5" s="438"/>
      <c r="U5" s="438"/>
      <c r="V5" s="438"/>
      <c r="W5" s="438"/>
    </row>
    <row r="6" spans="1:23" ht="71.25">
      <c r="A6" s="135"/>
      <c r="B6" s="211" t="s">
        <v>0</v>
      </c>
      <c r="C6" s="211" t="s">
        <v>137</v>
      </c>
      <c r="D6" s="211" t="s">
        <v>136</v>
      </c>
      <c r="E6" s="211" t="s">
        <v>76</v>
      </c>
      <c r="G6" s="211" t="s">
        <v>0</v>
      </c>
      <c r="H6" s="211" t="s">
        <v>17</v>
      </c>
      <c r="I6" s="211" t="s">
        <v>389</v>
      </c>
      <c r="J6" s="211" t="s">
        <v>78</v>
      </c>
      <c r="L6" s="211" t="s">
        <v>0</v>
      </c>
      <c r="M6" s="211" t="s">
        <v>17</v>
      </c>
      <c r="N6" s="211" t="s">
        <v>18</v>
      </c>
      <c r="O6" s="211" t="s">
        <v>19</v>
      </c>
      <c r="Q6" s="211" t="s">
        <v>0</v>
      </c>
      <c r="R6" s="211" t="s">
        <v>79</v>
      </c>
      <c r="S6" s="211" t="s">
        <v>80</v>
      </c>
      <c r="T6" s="211" t="s">
        <v>81</v>
      </c>
      <c r="U6" s="211" t="s">
        <v>82</v>
      </c>
      <c r="V6" s="211" t="s">
        <v>83</v>
      </c>
      <c r="W6" s="211" t="s">
        <v>84</v>
      </c>
    </row>
    <row r="7" spans="1:23" ht="15">
      <c r="A7" s="135"/>
      <c r="B7" s="79">
        <v>2010</v>
      </c>
      <c r="C7" s="286">
        <f>SUM(D7:E7)</f>
        <v>10746870</v>
      </c>
      <c r="D7" s="286">
        <v>10614620</v>
      </c>
      <c r="E7" s="286">
        <v>132250</v>
      </c>
      <c r="G7" s="15">
        <v>2010</v>
      </c>
      <c r="H7" s="136">
        <f>SUM(I7:J7)</f>
        <v>14625.372952999998</v>
      </c>
      <c r="I7" s="136">
        <v>6903.532784</v>
      </c>
      <c r="J7" s="136">
        <v>7721.840168999999</v>
      </c>
      <c r="L7" s="15">
        <v>2010</v>
      </c>
      <c r="M7" s="136">
        <f>+SUM(N7:O7)</f>
        <v>14625.372953000002</v>
      </c>
      <c r="N7" s="136">
        <v>8752.94424</v>
      </c>
      <c r="O7" s="136">
        <v>5872.428713</v>
      </c>
      <c r="Q7" s="79">
        <v>2010</v>
      </c>
      <c r="R7" s="136">
        <f>SUM(S7:W7)</f>
        <v>14625.372953</v>
      </c>
      <c r="S7" s="136">
        <v>2319.9521640000003</v>
      </c>
      <c r="T7" s="136">
        <v>1829.734554</v>
      </c>
      <c r="U7" s="136">
        <v>3129.281299</v>
      </c>
      <c r="V7" s="136">
        <v>7330.050681999999</v>
      </c>
      <c r="W7" s="136">
        <v>16.354254</v>
      </c>
    </row>
    <row r="8" spans="1:23" ht="15">
      <c r="A8" s="135"/>
      <c r="B8" s="79">
        <v>2011</v>
      </c>
      <c r="C8" s="286">
        <f aca="true" t="shared" si="0" ref="C8:C13">SUM(D8:E8)</f>
        <v>14859606</v>
      </c>
      <c r="D8" s="286">
        <v>14633911</v>
      </c>
      <c r="E8" s="286">
        <v>225695</v>
      </c>
      <c r="G8" s="15">
        <v>2011</v>
      </c>
      <c r="H8" s="136">
        <f aca="true" t="shared" si="1" ref="H8:H13">SUM(I8:J8)</f>
        <v>22983.931583999998</v>
      </c>
      <c r="I8" s="136">
        <v>11756.209764</v>
      </c>
      <c r="J8" s="136">
        <v>11227.721819999999</v>
      </c>
      <c r="L8" s="15">
        <v>2011</v>
      </c>
      <c r="M8" s="136">
        <f aca="true" t="shared" si="2" ref="M8:M13">+SUM(N8:O8)</f>
        <v>22983.931583999998</v>
      </c>
      <c r="N8" s="136">
        <v>12715.580269</v>
      </c>
      <c r="O8" s="136">
        <v>10268.351315</v>
      </c>
      <c r="Q8" s="79">
        <v>2011</v>
      </c>
      <c r="R8" s="136">
        <f aca="true" t="shared" si="3" ref="R8:R13">SUM(S8:W8)</f>
        <v>22983.931583999998</v>
      </c>
      <c r="S8" s="136">
        <v>4979.667715</v>
      </c>
      <c r="T8" s="136">
        <v>1965.6029830000002</v>
      </c>
      <c r="U8" s="136">
        <v>5473.287294</v>
      </c>
      <c r="V8" s="136">
        <v>10528.571669</v>
      </c>
      <c r="W8" s="136">
        <v>36.801923</v>
      </c>
    </row>
    <row r="9" spans="1:23" ht="15">
      <c r="A9" s="135"/>
      <c r="B9" s="79">
        <v>2012</v>
      </c>
      <c r="C9" s="286">
        <f t="shared" si="0"/>
        <v>24398369</v>
      </c>
      <c r="D9" s="286">
        <v>24166499</v>
      </c>
      <c r="E9" s="286">
        <v>231870</v>
      </c>
      <c r="G9" s="15">
        <v>2012</v>
      </c>
      <c r="H9" s="136">
        <f t="shared" si="1"/>
        <v>31214.521015000002</v>
      </c>
      <c r="I9" s="136">
        <v>22524.804293</v>
      </c>
      <c r="J9" s="136">
        <v>8689.716722000001</v>
      </c>
      <c r="L9" s="15">
        <v>2012</v>
      </c>
      <c r="M9" s="136">
        <f t="shared" si="2"/>
        <v>31214.521015</v>
      </c>
      <c r="N9" s="136">
        <v>20338.187264</v>
      </c>
      <c r="O9" s="136">
        <v>10876.333750999998</v>
      </c>
      <c r="Q9" s="79">
        <v>2012</v>
      </c>
      <c r="R9" s="136">
        <f t="shared" si="3"/>
        <v>31214.521015</v>
      </c>
      <c r="S9" s="136">
        <v>4981.920305</v>
      </c>
      <c r="T9" s="136">
        <v>5971.399654000001</v>
      </c>
      <c r="U9" s="136">
        <v>11628.556621999998</v>
      </c>
      <c r="V9" s="136">
        <v>8372.383246000001</v>
      </c>
      <c r="W9" s="136">
        <v>260.261188</v>
      </c>
    </row>
    <row r="10" spans="1:23" ht="15">
      <c r="A10" s="135"/>
      <c r="B10" s="79">
        <v>2013</v>
      </c>
      <c r="C10" s="286">
        <f t="shared" si="0"/>
        <v>40667210</v>
      </c>
      <c r="D10" s="286">
        <v>40406117</v>
      </c>
      <c r="E10" s="286">
        <v>261093</v>
      </c>
      <c r="G10" s="15">
        <v>2013</v>
      </c>
      <c r="H10" s="136">
        <f t="shared" si="1"/>
        <v>34816.324848</v>
      </c>
      <c r="I10" s="136">
        <v>24079.360684999996</v>
      </c>
      <c r="J10" s="136">
        <v>10736.964163</v>
      </c>
      <c r="L10" s="15">
        <v>2013</v>
      </c>
      <c r="M10" s="136">
        <f t="shared" si="2"/>
        <v>34816.324848000004</v>
      </c>
      <c r="N10" s="136">
        <v>21965.080788</v>
      </c>
      <c r="O10" s="136">
        <v>12851.24406</v>
      </c>
      <c r="Q10" s="79">
        <v>2013</v>
      </c>
      <c r="R10" s="136">
        <f t="shared" si="3"/>
        <v>34816.324848000004</v>
      </c>
      <c r="S10" s="136">
        <v>6509.449672999999</v>
      </c>
      <c r="T10" s="136">
        <v>7005.634592</v>
      </c>
      <c r="U10" s="136">
        <v>10831.834840000001</v>
      </c>
      <c r="V10" s="136">
        <v>10320.185723999999</v>
      </c>
      <c r="W10" s="136">
        <v>149.22001899999998</v>
      </c>
    </row>
    <row r="11" spans="1:23" ht="15">
      <c r="A11" s="135"/>
      <c r="B11" s="79">
        <v>2014</v>
      </c>
      <c r="C11" s="286">
        <f t="shared" si="0"/>
        <v>44463733</v>
      </c>
      <c r="D11" s="286">
        <v>44294672</v>
      </c>
      <c r="E11" s="286">
        <v>169061</v>
      </c>
      <c r="G11" s="15">
        <v>2014</v>
      </c>
      <c r="H11" s="136">
        <f t="shared" si="1"/>
        <v>24835.778258</v>
      </c>
      <c r="I11" s="136">
        <v>20473.311317</v>
      </c>
      <c r="J11" s="136">
        <v>4362.466941</v>
      </c>
      <c r="L11" s="15">
        <v>2014</v>
      </c>
      <c r="M11" s="136">
        <f t="shared" si="2"/>
        <v>24835.778258000002</v>
      </c>
      <c r="N11" s="136">
        <v>17746.493222</v>
      </c>
      <c r="O11" s="136">
        <v>7089.285036</v>
      </c>
      <c r="Q11" s="79">
        <v>2014</v>
      </c>
      <c r="R11" s="136">
        <f t="shared" si="3"/>
        <v>24835.778258</v>
      </c>
      <c r="S11" s="136">
        <v>4615.213596</v>
      </c>
      <c r="T11" s="136">
        <v>2008.0920850000002</v>
      </c>
      <c r="U11" s="136">
        <v>13578.004068</v>
      </c>
      <c r="V11" s="136">
        <v>4279.0092349999995</v>
      </c>
      <c r="W11" s="136">
        <v>355.459274</v>
      </c>
    </row>
    <row r="12" spans="1:23" ht="15">
      <c r="A12" s="135"/>
      <c r="B12" s="79">
        <v>2015</v>
      </c>
      <c r="C12" s="286">
        <f t="shared" si="0"/>
        <v>63447356</v>
      </c>
      <c r="D12" s="286">
        <v>63175201</v>
      </c>
      <c r="E12" s="286">
        <v>272155</v>
      </c>
      <c r="G12" s="15">
        <v>2015</v>
      </c>
      <c r="H12" s="136">
        <f t="shared" si="1"/>
        <v>29438.570393</v>
      </c>
      <c r="I12" s="136">
        <v>23346.665579</v>
      </c>
      <c r="J12" s="136">
        <v>6091.9048139999995</v>
      </c>
      <c r="L12" s="15">
        <v>2015</v>
      </c>
      <c r="M12" s="136">
        <f t="shared" si="2"/>
        <v>29438.570392999998</v>
      </c>
      <c r="N12" s="136">
        <v>21500.553130999997</v>
      </c>
      <c r="O12" s="136">
        <v>7938.017262</v>
      </c>
      <c r="Q12" s="79">
        <v>2015</v>
      </c>
      <c r="R12" s="136">
        <f t="shared" si="3"/>
        <v>29438.570393</v>
      </c>
      <c r="S12" s="136">
        <v>6789.477968</v>
      </c>
      <c r="T12" s="136">
        <v>3274.743892</v>
      </c>
      <c r="U12" s="136">
        <v>12813.868937000001</v>
      </c>
      <c r="V12" s="136">
        <v>5848.9167959999995</v>
      </c>
      <c r="W12" s="136">
        <v>711.5628</v>
      </c>
    </row>
    <row r="13" spans="1:23" ht="15">
      <c r="A13" s="135"/>
      <c r="B13" s="79">
        <v>2016</v>
      </c>
      <c r="C13" s="286">
        <f t="shared" si="0"/>
        <v>43644395</v>
      </c>
      <c r="D13" s="286">
        <v>43344407</v>
      </c>
      <c r="E13" s="286">
        <v>299988</v>
      </c>
      <c r="G13" s="15">
        <v>2016</v>
      </c>
      <c r="H13" s="136">
        <f t="shared" si="1"/>
        <v>30806.201757</v>
      </c>
      <c r="I13" s="136">
        <v>21735.101821</v>
      </c>
      <c r="J13" s="136">
        <v>9071.099935999999</v>
      </c>
      <c r="L13" s="15">
        <v>2016</v>
      </c>
      <c r="M13" s="136">
        <f t="shared" si="2"/>
        <v>30806.201756999995</v>
      </c>
      <c r="N13" s="136">
        <v>21533.614439999998</v>
      </c>
      <c r="O13" s="136">
        <v>9272.587317</v>
      </c>
      <c r="Q13" s="15">
        <v>2016</v>
      </c>
      <c r="R13" s="136">
        <f t="shared" si="3"/>
        <v>30806.201757000003</v>
      </c>
      <c r="S13" s="136">
        <v>6223.715542</v>
      </c>
      <c r="T13" s="136">
        <v>1797.726535</v>
      </c>
      <c r="U13" s="136">
        <v>13725.329570000002</v>
      </c>
      <c r="V13" s="136">
        <v>8961.958824000001</v>
      </c>
      <c r="W13" s="136">
        <v>97.47128599999999</v>
      </c>
    </row>
    <row r="14" spans="2:15" ht="15">
      <c r="B14" s="78"/>
      <c r="C14" s="78"/>
      <c r="D14" s="137"/>
      <c r="E14" s="137"/>
      <c r="G14" s="71"/>
      <c r="H14" s="71"/>
      <c r="I14" s="71"/>
      <c r="J14" s="71"/>
      <c r="L14" s="71"/>
      <c r="M14" s="71"/>
      <c r="N14" s="71"/>
      <c r="O14" s="71"/>
    </row>
    <row r="15" spans="2:15" ht="15">
      <c r="B15" s="78"/>
      <c r="C15" s="78"/>
      <c r="D15" s="137"/>
      <c r="E15" s="137"/>
      <c r="G15" s="71"/>
      <c r="H15" s="71"/>
      <c r="I15" s="71"/>
      <c r="J15" s="71"/>
      <c r="L15" s="71"/>
      <c r="M15" s="71"/>
      <c r="N15" s="71"/>
      <c r="O15" s="71"/>
    </row>
    <row r="16" spans="2:15" ht="15">
      <c r="B16" s="78"/>
      <c r="C16" s="78"/>
      <c r="D16" s="138"/>
      <c r="E16" s="138"/>
      <c r="G16" s="71"/>
      <c r="H16" s="71"/>
      <c r="I16" s="71"/>
      <c r="J16" s="71"/>
      <c r="L16" s="71"/>
      <c r="M16" s="71"/>
      <c r="N16" s="71"/>
      <c r="O16" s="71"/>
    </row>
    <row r="17" spans="2:15" ht="15">
      <c r="B17" s="78"/>
      <c r="C17" s="78"/>
      <c r="D17" s="80"/>
      <c r="E17" s="137"/>
      <c r="G17" s="71"/>
      <c r="H17" s="71"/>
      <c r="I17" s="71"/>
      <c r="J17" s="71"/>
      <c r="L17" s="71"/>
      <c r="M17" s="71"/>
      <c r="N17" s="71"/>
      <c r="O17" s="71"/>
    </row>
    <row r="18" spans="2:17" ht="15">
      <c r="B18" s="78" t="s">
        <v>177</v>
      </c>
      <c r="C18" s="78"/>
      <c r="D18" s="80"/>
      <c r="E18" s="137"/>
      <c r="G18" s="78" t="s">
        <v>177</v>
      </c>
      <c r="H18" s="71"/>
      <c r="I18" s="71"/>
      <c r="J18" s="71"/>
      <c r="L18" s="78" t="s">
        <v>177</v>
      </c>
      <c r="M18" s="71"/>
      <c r="N18" s="71"/>
      <c r="O18" s="71"/>
      <c r="Q18" s="78" t="s">
        <v>177</v>
      </c>
    </row>
    <row r="19" spans="2:17" ht="15">
      <c r="B19" s="78" t="s">
        <v>124</v>
      </c>
      <c r="C19" s="78"/>
      <c r="D19" s="80"/>
      <c r="E19" s="137"/>
      <c r="G19" s="78" t="s">
        <v>124</v>
      </c>
      <c r="H19" s="71"/>
      <c r="I19" s="71"/>
      <c r="J19" s="71"/>
      <c r="L19" s="78" t="s">
        <v>124</v>
      </c>
      <c r="M19" s="71"/>
      <c r="N19" s="71"/>
      <c r="O19" s="71"/>
      <c r="Q19" s="78" t="s">
        <v>124</v>
      </c>
    </row>
    <row r="20" spans="2:15" ht="15">
      <c r="B20" s="78"/>
      <c r="C20" s="78"/>
      <c r="D20" s="80"/>
      <c r="E20" s="137"/>
      <c r="G20" s="71"/>
      <c r="H20" s="71"/>
      <c r="I20" s="71"/>
      <c r="J20" s="71"/>
      <c r="L20" s="71"/>
      <c r="M20" s="71"/>
      <c r="N20" s="71"/>
      <c r="O20" s="71"/>
    </row>
    <row r="21" spans="2:10" ht="15">
      <c r="B21" s="78"/>
      <c r="C21" s="78"/>
      <c r="D21" s="80"/>
      <c r="E21" s="137"/>
      <c r="G21" s="71"/>
      <c r="H21" s="71"/>
      <c r="I21" s="71"/>
      <c r="J21" s="71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G5:J5"/>
    <mergeCell ref="L5:O5"/>
    <mergeCell ref="Q3:W3"/>
    <mergeCell ref="Q4:W4"/>
    <mergeCell ref="Q5:W5"/>
    <mergeCell ref="G4:J4"/>
    <mergeCell ref="B3:E3"/>
    <mergeCell ref="B4:E4"/>
    <mergeCell ref="B5:E5"/>
    <mergeCell ref="L3:O3"/>
    <mergeCell ref="L4:O4"/>
    <mergeCell ref="G3:J3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showGridLines="0" showRowColHeaders="0" zoomScalePageLayoutView="0" workbookViewId="0" topLeftCell="A1">
      <selection activeCell="I9" sqref="I9:I15"/>
    </sheetView>
  </sheetViews>
  <sheetFormatPr defaultColWidth="11.421875" defaultRowHeight="15"/>
  <cols>
    <col min="1" max="1" width="11.421875" style="95" customWidth="1"/>
    <col min="2" max="2" width="9.8515625" style="96" customWidth="1"/>
    <col min="3" max="3" width="14.00390625" style="95" customWidth="1"/>
    <col min="4" max="4" width="18.28125" style="95" customWidth="1"/>
    <col min="5" max="5" width="13.421875" style="95" customWidth="1"/>
    <col min="6" max="6" width="14.140625" style="95" customWidth="1"/>
    <col min="7" max="7" width="1.1484375" style="96" customWidth="1"/>
    <col min="8" max="8" width="11.421875" style="95" customWidth="1"/>
    <col min="10" max="11" width="14.140625" style="0" customWidth="1"/>
    <col min="12" max="12" width="13.28125" style="0" customWidth="1"/>
    <col min="13" max="13" width="13.421875" style="0" customWidth="1"/>
    <col min="14" max="16384" width="11.421875" style="95" customWidth="1"/>
  </cols>
  <sheetData>
    <row r="1" spans="1:2" ht="15.75">
      <c r="A1" s="19" t="s">
        <v>58</v>
      </c>
      <c r="B1" s="71"/>
    </row>
    <row r="2" spans="1:2" ht="15">
      <c r="A2" s="21"/>
      <c r="B2" s="71"/>
    </row>
    <row r="3" spans="2:7" ht="15">
      <c r="B3" s="441" t="s">
        <v>13</v>
      </c>
      <c r="C3" s="441"/>
      <c r="D3" s="441"/>
      <c r="E3" s="441"/>
      <c r="F3" s="441"/>
      <c r="G3" s="102"/>
    </row>
    <row r="4" spans="2:7" ht="15" customHeight="1">
      <c r="B4" s="440" t="s">
        <v>379</v>
      </c>
      <c r="C4" s="440"/>
      <c r="D4" s="440"/>
      <c r="E4" s="440"/>
      <c r="F4" s="440"/>
      <c r="G4" s="102"/>
    </row>
    <row r="5" spans="2:7" ht="54" customHeight="1">
      <c r="B5" s="240" t="s">
        <v>188</v>
      </c>
      <c r="C5" s="240" t="s">
        <v>184</v>
      </c>
      <c r="D5" s="240" t="s">
        <v>185</v>
      </c>
      <c r="E5" s="240" t="s">
        <v>186</v>
      </c>
      <c r="F5" s="240" t="s">
        <v>187</v>
      </c>
      <c r="G5" s="103"/>
    </row>
    <row r="6" spans="2:7" ht="22.5">
      <c r="B6" s="241"/>
      <c r="C6" s="241" t="s">
        <v>189</v>
      </c>
      <c r="D6" s="241" t="s">
        <v>16</v>
      </c>
      <c r="E6" s="241" t="s">
        <v>16</v>
      </c>
      <c r="F6" s="241" t="s">
        <v>261</v>
      </c>
      <c r="G6" s="104"/>
    </row>
    <row r="7" spans="2:7" ht="15">
      <c r="B7" s="242">
        <v>2011</v>
      </c>
      <c r="C7" s="243">
        <v>99060</v>
      </c>
      <c r="D7" s="97">
        <v>2584.4</v>
      </c>
      <c r="E7" s="97">
        <v>102622.1</v>
      </c>
      <c r="F7" s="208">
        <f aca="true" t="shared" si="0" ref="F7:F12">+(E7/D7)</f>
        <v>39.70828819068256</v>
      </c>
      <c r="G7" s="98"/>
    </row>
    <row r="8" spans="2:7" ht="15">
      <c r="B8" s="242">
        <v>2012</v>
      </c>
      <c r="C8" s="243">
        <v>102300</v>
      </c>
      <c r="D8" s="97">
        <v>2599.88668004</v>
      </c>
      <c r="E8" s="97">
        <v>99326.38443173998</v>
      </c>
      <c r="F8" s="208">
        <f t="shared" si="0"/>
        <v>38.20412066198663</v>
      </c>
      <c r="G8" s="98"/>
    </row>
    <row r="9" spans="2:7" ht="15">
      <c r="B9" s="242">
        <v>2013</v>
      </c>
      <c r="C9" s="243">
        <v>111170</v>
      </c>
      <c r="D9" s="97">
        <v>2741.30024707</v>
      </c>
      <c r="E9" s="97">
        <v>118800.33868763794</v>
      </c>
      <c r="F9" s="208">
        <f t="shared" si="0"/>
        <v>43.33722247849939</v>
      </c>
      <c r="G9" s="98"/>
    </row>
    <row r="10" spans="2:7" ht="15">
      <c r="B10" s="242">
        <v>2014</v>
      </c>
      <c r="C10" s="243">
        <v>112535</v>
      </c>
      <c r="D10" s="97">
        <v>2833.5856835600002</v>
      </c>
      <c r="E10" s="97">
        <v>156398.51768521994</v>
      </c>
      <c r="F10" s="208">
        <f t="shared" si="0"/>
        <v>55.19456093832578</v>
      </c>
      <c r="G10" s="98"/>
    </row>
    <row r="11" spans="2:7" ht="15">
      <c r="B11" s="242">
        <v>2015</v>
      </c>
      <c r="C11" s="243">
        <v>73062</v>
      </c>
      <c r="D11" s="97">
        <v>2959.2350230399993</v>
      </c>
      <c r="E11" s="97">
        <v>140488.6622745</v>
      </c>
      <c r="F11" s="208">
        <f t="shared" si="0"/>
        <v>47.47465516617774</v>
      </c>
      <c r="G11" s="98"/>
    </row>
    <row r="12" spans="2:7" ht="15">
      <c r="B12" s="242">
        <v>2016</v>
      </c>
      <c r="C12" s="243">
        <v>90274</v>
      </c>
      <c r="D12" s="97">
        <v>3215.78955071</v>
      </c>
      <c r="E12" s="97">
        <v>142966.13365080004</v>
      </c>
      <c r="F12" s="208">
        <f t="shared" si="0"/>
        <v>44.457552770900435</v>
      </c>
      <c r="G12" s="99"/>
    </row>
    <row r="13" spans="3:7" ht="15">
      <c r="C13" s="100"/>
      <c r="D13" s="100"/>
      <c r="E13" s="100"/>
      <c r="F13" s="100"/>
      <c r="G13" s="101"/>
    </row>
    <row r="15" spans="4:5" ht="15">
      <c r="D15" s="138"/>
      <c r="E15" s="284"/>
    </row>
    <row r="18" ht="15">
      <c r="B18" s="71" t="s">
        <v>177</v>
      </c>
    </row>
    <row r="19" ht="15">
      <c r="B19" s="71" t="s">
        <v>124</v>
      </c>
    </row>
    <row r="44" ht="15">
      <c r="F44" s="106"/>
    </row>
  </sheetData>
  <sheetProtection/>
  <mergeCells count="2">
    <mergeCell ref="B4:F4"/>
    <mergeCell ref="B3:F3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4"/>
  <sheetViews>
    <sheetView showGridLines="0" showRowColHeaders="0" zoomScalePageLayoutView="0" workbookViewId="0" topLeftCell="A1">
      <selection activeCell="E20" sqref="E20"/>
    </sheetView>
  </sheetViews>
  <sheetFormatPr defaultColWidth="11.421875" defaultRowHeight="15"/>
  <cols>
    <col min="1" max="1" width="11.421875" style="78" customWidth="1"/>
    <col min="2" max="2" width="11.57421875" style="78" bestFit="1" customWidth="1"/>
    <col min="3" max="3" width="16.57421875" style="78" customWidth="1"/>
    <col min="4" max="4" width="7.8515625" style="78" customWidth="1"/>
    <col min="5" max="5" width="20.57421875" style="78" customWidth="1"/>
    <col min="6" max="6" width="8.8515625" style="78" bestFit="1" customWidth="1"/>
    <col min="7" max="13" width="11.421875" style="78" customWidth="1"/>
    <col min="14" max="16384" width="11.421875" style="78" customWidth="1"/>
  </cols>
  <sheetData>
    <row r="1" spans="1:2" ht="15.75">
      <c r="A1" s="19" t="s">
        <v>58</v>
      </c>
      <c r="B1" s="155"/>
    </row>
    <row r="2" spans="1:6" ht="12.75">
      <c r="A2" s="156"/>
      <c r="B2" s="155"/>
      <c r="C2" s="346" t="s">
        <v>398</v>
      </c>
      <c r="D2" s="346"/>
      <c r="E2" s="346" t="s">
        <v>399</v>
      </c>
      <c r="F2" s="347"/>
    </row>
    <row r="3" spans="2:6" ht="14.25">
      <c r="B3" s="442" t="s">
        <v>142</v>
      </c>
      <c r="C3" s="442"/>
      <c r="D3" s="442"/>
      <c r="E3" s="442"/>
      <c r="F3" s="442"/>
    </row>
    <row r="4" spans="2:6" ht="14.25">
      <c r="B4" s="442" t="s">
        <v>388</v>
      </c>
      <c r="C4" s="442"/>
      <c r="D4" s="442"/>
      <c r="E4" s="442"/>
      <c r="F4" s="442"/>
    </row>
    <row r="5" spans="2:6" ht="42.75">
      <c r="B5" s="146" t="s">
        <v>0</v>
      </c>
      <c r="C5" s="146" t="s">
        <v>141</v>
      </c>
      <c r="D5" s="146" t="s">
        <v>140</v>
      </c>
      <c r="E5" s="332" t="s">
        <v>400</v>
      </c>
      <c r="F5" s="146" t="s">
        <v>140</v>
      </c>
    </row>
    <row r="6" spans="2:6" ht="12.75">
      <c r="B6" s="79">
        <v>2002</v>
      </c>
      <c r="C6" s="157">
        <v>973367</v>
      </c>
      <c r="D6" s="197"/>
      <c r="E6" s="157">
        <v>176465.4</v>
      </c>
      <c r="F6" s="197"/>
    </row>
    <row r="7" spans="2:8" ht="12.75">
      <c r="B7" s="79">
        <v>2003</v>
      </c>
      <c r="C7" s="157">
        <v>3580013</v>
      </c>
      <c r="D7" s="197">
        <f>((C7/C6)-1)*100</f>
        <v>267.7968330547471</v>
      </c>
      <c r="E7" s="157">
        <v>270977</v>
      </c>
      <c r="F7" s="197">
        <f>((E7/E6)-1)*100</f>
        <v>53.55814794288285</v>
      </c>
      <c r="H7" s="158"/>
    </row>
    <row r="8" spans="2:8" ht="12.75">
      <c r="B8" s="79">
        <v>2004</v>
      </c>
      <c r="C8" s="157">
        <v>1969542</v>
      </c>
      <c r="D8" s="197">
        <f>((C8/C7)-1)*100</f>
        <v>-44.98506011011691</v>
      </c>
      <c r="E8" s="157">
        <v>427337.2</v>
      </c>
      <c r="F8" s="197">
        <f aca="true" t="shared" si="0" ref="F8:F20">((E8/E7)-1)*100</f>
        <v>57.70238802555199</v>
      </c>
      <c r="H8" s="158"/>
    </row>
    <row r="9" spans="2:8" ht="12.75">
      <c r="B9" s="79">
        <v>2005</v>
      </c>
      <c r="C9" s="157">
        <v>2036027</v>
      </c>
      <c r="D9" s="197">
        <f aca="true" t="shared" si="1" ref="D9:D18">((C9/C8)-1)*100</f>
        <v>3.375657894068773</v>
      </c>
      <c r="E9" s="157">
        <v>495807</v>
      </c>
      <c r="F9" s="197">
        <f t="shared" si="0"/>
        <v>16.022429126226314</v>
      </c>
      <c r="H9" s="158"/>
    </row>
    <row r="10" spans="2:8" ht="12.75">
      <c r="B10" s="79">
        <v>2006</v>
      </c>
      <c r="C10" s="157">
        <v>1965160</v>
      </c>
      <c r="D10" s="197">
        <f t="shared" si="1"/>
        <v>-3.4806512880231955</v>
      </c>
      <c r="E10" s="157">
        <v>536670</v>
      </c>
      <c r="F10" s="197">
        <f t="shared" si="0"/>
        <v>8.241715022175967</v>
      </c>
      <c r="H10" s="158"/>
    </row>
    <row r="11" spans="2:8" ht="12.75">
      <c r="B11" s="79">
        <v>2007</v>
      </c>
      <c r="C11" s="157">
        <v>1393306</v>
      </c>
      <c r="D11" s="197">
        <f t="shared" si="1"/>
        <v>-29.09961529849987</v>
      </c>
      <c r="E11" s="157">
        <v>514354</v>
      </c>
      <c r="F11" s="197">
        <f t="shared" si="0"/>
        <v>-4.158235042018377</v>
      </c>
      <c r="H11" s="158"/>
    </row>
    <row r="12" spans="2:8" ht="12.75">
      <c r="B12" s="79">
        <v>2008</v>
      </c>
      <c r="C12" s="157">
        <v>1356157</v>
      </c>
      <c r="D12" s="197">
        <f t="shared" si="1"/>
        <v>-2.6662484766447614</v>
      </c>
      <c r="E12" s="157">
        <v>463892</v>
      </c>
      <c r="F12" s="197">
        <f t="shared" si="0"/>
        <v>-9.810752905586428</v>
      </c>
      <c r="H12" s="158"/>
    </row>
    <row r="13" spans="2:8" ht="12.75">
      <c r="B13" s="79">
        <v>2009</v>
      </c>
      <c r="C13" s="157">
        <v>1619551</v>
      </c>
      <c r="D13" s="197">
        <f t="shared" si="1"/>
        <v>19.42208756065853</v>
      </c>
      <c r="E13" s="157">
        <v>479309</v>
      </c>
      <c r="F13" s="197">
        <f t="shared" si="0"/>
        <v>3.32340286101076</v>
      </c>
      <c r="H13" s="158"/>
    </row>
    <row r="14" spans="2:8" ht="12.75">
      <c r="B14" s="79">
        <v>2010</v>
      </c>
      <c r="C14" s="157">
        <v>1503371</v>
      </c>
      <c r="D14" s="197">
        <f t="shared" si="1"/>
        <v>-7.173593174898474</v>
      </c>
      <c r="E14" s="157">
        <v>611914.14783058</v>
      </c>
      <c r="F14" s="197">
        <f t="shared" si="0"/>
        <v>27.665899833005426</v>
      </c>
      <c r="H14" s="158"/>
    </row>
    <row r="15" spans="2:8" ht="12.75">
      <c r="B15" s="79">
        <v>2011</v>
      </c>
      <c r="C15" s="157">
        <v>1606446</v>
      </c>
      <c r="D15" s="197">
        <f t="shared" si="1"/>
        <v>6.856258368692747</v>
      </c>
      <c r="E15" s="157">
        <v>743783.95</v>
      </c>
      <c r="F15" s="197">
        <f t="shared" si="0"/>
        <v>21.550376410961913</v>
      </c>
      <c r="H15" s="158"/>
    </row>
    <row r="16" spans="2:8" ht="12.75">
      <c r="B16" s="79">
        <v>2012</v>
      </c>
      <c r="C16" s="157">
        <v>1645000</v>
      </c>
      <c r="D16" s="197">
        <f t="shared" si="1"/>
        <v>2.399956176553708</v>
      </c>
      <c r="E16" s="157">
        <v>668543.7</v>
      </c>
      <c r="F16" s="197">
        <f t="shared" si="0"/>
        <v>-10.115874374541157</v>
      </c>
      <c r="H16" s="158"/>
    </row>
    <row r="17" spans="2:8" ht="12.75">
      <c r="B17" s="79">
        <v>2013</v>
      </c>
      <c r="C17" s="157">
        <v>1360038</v>
      </c>
      <c r="D17" s="197">
        <f t="shared" si="1"/>
        <v>-17.3229179331307</v>
      </c>
      <c r="E17" s="157">
        <v>516504.10500000004</v>
      </c>
      <c r="F17" s="197">
        <f t="shared" si="0"/>
        <v>-22.74190827016991</v>
      </c>
      <c r="H17" s="158"/>
    </row>
    <row r="18" spans="2:8" ht="12.75">
      <c r="B18" s="79">
        <v>2014</v>
      </c>
      <c r="C18" s="157">
        <v>1497902</v>
      </c>
      <c r="D18" s="197">
        <f t="shared" si="1"/>
        <v>10.136775590093805</v>
      </c>
      <c r="E18" s="157">
        <v>450875</v>
      </c>
      <c r="F18" s="197">
        <f t="shared" si="0"/>
        <v>-12.706405305336354</v>
      </c>
      <c r="H18" s="158"/>
    </row>
    <row r="19" spans="2:8" ht="12.75">
      <c r="B19" s="79">
        <v>2015</v>
      </c>
      <c r="C19" s="157">
        <v>1482636</v>
      </c>
      <c r="D19" s="197">
        <f>((C19/C18)-1)*100</f>
        <v>-1.019158796770414</v>
      </c>
      <c r="E19" s="157">
        <v>514645.04000000004</v>
      </c>
      <c r="F19" s="197">
        <f t="shared" si="0"/>
        <v>14.143618519545331</v>
      </c>
      <c r="H19" s="158"/>
    </row>
    <row r="20" spans="2:8" ht="12.75">
      <c r="B20" s="79">
        <v>2016</v>
      </c>
      <c r="C20" s="157">
        <v>1458019</v>
      </c>
      <c r="D20" s="197">
        <f>((C20/C19)-1)*100</f>
        <v>-1.6603535864500807</v>
      </c>
      <c r="E20" s="157">
        <v>457660.794554</v>
      </c>
      <c r="F20" s="197">
        <f t="shared" si="0"/>
        <v>-11.072533691571184</v>
      </c>
      <c r="H20" s="158"/>
    </row>
    <row r="21" spans="2:8" ht="12.75">
      <c r="B21" s="79"/>
      <c r="C21" s="160"/>
      <c r="D21" s="158"/>
      <c r="E21" s="157"/>
      <c r="F21" s="158"/>
      <c r="H21" s="158"/>
    </row>
    <row r="22" spans="2:8" ht="12.75">
      <c r="B22" s="79"/>
      <c r="C22" s="160"/>
      <c r="D22" s="158"/>
      <c r="E22" s="157"/>
      <c r="F22" s="158"/>
      <c r="H22" s="158"/>
    </row>
    <row r="23" spans="3:4" ht="12.75">
      <c r="C23" s="159"/>
      <c r="D23" s="159"/>
    </row>
    <row r="24" spans="3:4" ht="12.75">
      <c r="C24" s="159"/>
      <c r="D24" s="159"/>
    </row>
    <row r="25" spans="3:4" ht="12.75">
      <c r="C25" s="159"/>
      <c r="D25" s="159"/>
    </row>
    <row r="26" spans="2:4" ht="12.75">
      <c r="B26" s="78" t="s">
        <v>177</v>
      </c>
      <c r="C26" s="159"/>
      <c r="D26" s="159"/>
    </row>
    <row r="27" spans="2:4" ht="12.75">
      <c r="B27" s="78" t="s">
        <v>124</v>
      </c>
      <c r="C27" s="159"/>
      <c r="D27" s="159"/>
    </row>
    <row r="29" ht="12.75"/>
    <row r="30" ht="12.75"/>
    <row r="54" ht="14.25">
      <c r="F54" s="105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9"/>
  <sheetViews>
    <sheetView showGridLines="0" zoomScalePageLayoutView="0" workbookViewId="0" topLeftCell="A1">
      <selection activeCell="C31" sqref="C31"/>
    </sheetView>
  </sheetViews>
  <sheetFormatPr defaultColWidth="11.421875" defaultRowHeight="15"/>
  <cols>
    <col min="1" max="2" width="11.421875" style="78" customWidth="1"/>
    <col min="3" max="3" width="19.140625" style="78" customWidth="1"/>
    <col min="4" max="4" width="11.421875" style="78" customWidth="1"/>
    <col min="5" max="6" width="13.7109375" style="78" customWidth="1"/>
    <col min="7" max="7" width="19.140625" style="78" customWidth="1"/>
    <col min="8" max="9" width="13.7109375" style="78" customWidth="1"/>
    <col min="10" max="11" width="14.7109375" style="78" customWidth="1"/>
    <col min="12" max="16384" width="11.421875" style="78" customWidth="1"/>
  </cols>
  <sheetData>
    <row r="1" spans="1:2" ht="15.75">
      <c r="A1" s="19" t="s">
        <v>58</v>
      </c>
      <c r="B1" s="71"/>
    </row>
    <row r="2" spans="1:2" ht="12.75">
      <c r="A2" s="21"/>
      <c r="B2" s="71"/>
    </row>
    <row r="3" spans="2:11" ht="14.25" customHeight="1">
      <c r="B3" s="438" t="s">
        <v>363</v>
      </c>
      <c r="C3" s="438"/>
      <c r="D3" s="438"/>
      <c r="E3"/>
      <c r="F3" s="444" t="s">
        <v>363</v>
      </c>
      <c r="G3" s="444"/>
      <c r="H3" s="444"/>
      <c r="I3" s="298"/>
      <c r="J3" s="444" t="s">
        <v>363</v>
      </c>
      <c r="K3" s="444"/>
    </row>
    <row r="4" spans="2:11" ht="15" customHeight="1">
      <c r="B4" s="438" t="s">
        <v>5</v>
      </c>
      <c r="C4" s="438"/>
      <c r="D4" s="438"/>
      <c r="E4"/>
      <c r="F4" s="444" t="s">
        <v>379</v>
      </c>
      <c r="G4" s="444"/>
      <c r="H4" s="444"/>
      <c r="I4" s="298"/>
      <c r="J4" s="444" t="s">
        <v>396</v>
      </c>
      <c r="K4" s="444"/>
    </row>
    <row r="5" spans="2:11" ht="42" customHeight="1">
      <c r="B5" s="85" t="s">
        <v>0</v>
      </c>
      <c r="C5" s="86" t="s">
        <v>144</v>
      </c>
      <c r="D5" s="85" t="s">
        <v>176</v>
      </c>
      <c r="E5"/>
      <c r="F5" s="305" t="s">
        <v>0</v>
      </c>
      <c r="G5" s="306" t="s">
        <v>144</v>
      </c>
      <c r="H5" s="305" t="s">
        <v>176</v>
      </c>
      <c r="I5" s="298"/>
      <c r="J5" s="282" t="s">
        <v>178</v>
      </c>
      <c r="K5" s="306" t="s">
        <v>364</v>
      </c>
    </row>
    <row r="6" spans="2:12" ht="15">
      <c r="B6" s="87"/>
      <c r="C6" s="88" t="s">
        <v>145</v>
      </c>
      <c r="D6" s="88" t="s">
        <v>23</v>
      </c>
      <c r="E6"/>
      <c r="F6" s="87"/>
      <c r="G6" s="88" t="s">
        <v>145</v>
      </c>
      <c r="H6" s="88" t="s">
        <v>23</v>
      </c>
      <c r="I6" s="298"/>
      <c r="J6" s="87"/>
      <c r="K6" s="88" t="s">
        <v>145</v>
      </c>
      <c r="L6" s="171"/>
    </row>
    <row r="7" spans="2:12" ht="15">
      <c r="B7" s="79">
        <v>2002</v>
      </c>
      <c r="C7" s="93">
        <v>6993</v>
      </c>
      <c r="D7" s="198" t="s">
        <v>55</v>
      </c>
      <c r="E7"/>
      <c r="F7" s="79">
        <v>2002</v>
      </c>
      <c r="G7" s="93">
        <v>6993</v>
      </c>
      <c r="H7" s="198" t="s">
        <v>55</v>
      </c>
      <c r="I7" s="298"/>
      <c r="J7" s="89" t="s">
        <v>20</v>
      </c>
      <c r="K7" s="290">
        <v>2135.686692</v>
      </c>
      <c r="L7" s="171"/>
    </row>
    <row r="8" spans="2:12" ht="15">
      <c r="B8" s="79">
        <v>2003</v>
      </c>
      <c r="C8" s="93">
        <v>6795</v>
      </c>
      <c r="D8" s="94">
        <f>((C8/C7)-1)*100</f>
        <v>-2.8314028314028294</v>
      </c>
      <c r="E8"/>
      <c r="F8" s="79">
        <v>2003</v>
      </c>
      <c r="G8" s="93">
        <v>6795</v>
      </c>
      <c r="H8" s="94">
        <f>((G8/G7)-1)*100</f>
        <v>-2.8314028314028294</v>
      </c>
      <c r="I8" s="298"/>
      <c r="J8" s="89" t="s">
        <v>21</v>
      </c>
      <c r="K8" s="290">
        <v>1606.01122422</v>
      </c>
      <c r="L8" s="171"/>
    </row>
    <row r="9" spans="2:12" ht="15">
      <c r="B9" s="79">
        <v>2004</v>
      </c>
      <c r="C9" s="93">
        <v>7424.300000000001</v>
      </c>
      <c r="D9" s="94">
        <f aca="true" t="shared" si="0" ref="D9:D21">((C9/C8)-1)*100</f>
        <v>9.261221486387061</v>
      </c>
      <c r="E9"/>
      <c r="F9" s="79">
        <v>2004</v>
      </c>
      <c r="G9" s="93">
        <v>7424.300000000001</v>
      </c>
      <c r="H9" s="94">
        <f aca="true" t="shared" si="1" ref="H9:H21">((G9/G8)-1)*100</f>
        <v>9.261221486387061</v>
      </c>
      <c r="I9" s="298"/>
      <c r="J9" s="89" t="s">
        <v>22</v>
      </c>
      <c r="K9" s="290">
        <v>2947.9083202</v>
      </c>
      <c r="L9" s="171"/>
    </row>
    <row r="10" spans="2:12" ht="15">
      <c r="B10" s="79">
        <v>2005</v>
      </c>
      <c r="C10" s="93">
        <v>8522</v>
      </c>
      <c r="D10" s="94">
        <f t="shared" si="0"/>
        <v>14.785232277790472</v>
      </c>
      <c r="E10"/>
      <c r="F10" s="79">
        <v>2005</v>
      </c>
      <c r="G10" s="93">
        <v>8522</v>
      </c>
      <c r="H10" s="94">
        <f t="shared" si="1"/>
        <v>14.785232277790472</v>
      </c>
      <c r="I10" s="298"/>
      <c r="J10" s="89" t="s">
        <v>343</v>
      </c>
      <c r="K10" s="90">
        <v>2437.510119</v>
      </c>
      <c r="L10" s="171"/>
    </row>
    <row r="11" spans="2:12" ht="15">
      <c r="B11" s="79">
        <v>2006</v>
      </c>
      <c r="C11" s="93">
        <v>10187.5</v>
      </c>
      <c r="D11" s="94">
        <f t="shared" si="0"/>
        <v>19.54353438160057</v>
      </c>
      <c r="E11"/>
      <c r="F11" s="79">
        <v>2006</v>
      </c>
      <c r="G11" s="93">
        <v>10187.5</v>
      </c>
      <c r="H11" s="94">
        <f t="shared" si="1"/>
        <v>19.54353438160057</v>
      </c>
      <c r="I11" s="298"/>
      <c r="J11" s="89" t="s">
        <v>344</v>
      </c>
      <c r="K11" s="90">
        <v>1496.99981087</v>
      </c>
      <c r="L11" s="171"/>
    </row>
    <row r="12" spans="2:12" ht="15">
      <c r="B12" s="79">
        <v>2007</v>
      </c>
      <c r="C12" s="93">
        <v>12509.8</v>
      </c>
      <c r="D12" s="94">
        <f t="shared" si="0"/>
        <v>22.79558282208589</v>
      </c>
      <c r="E12"/>
      <c r="F12" s="79">
        <v>2007</v>
      </c>
      <c r="G12" s="93">
        <v>12509.8</v>
      </c>
      <c r="H12" s="94">
        <f t="shared" si="1"/>
        <v>22.79558282208589</v>
      </c>
      <c r="I12" s="298"/>
      <c r="J12" s="89" t="s">
        <v>345</v>
      </c>
      <c r="K12" s="90">
        <v>2229.91567913</v>
      </c>
      <c r="L12" s="171"/>
    </row>
    <row r="13" spans="2:12" ht="15">
      <c r="B13" s="79">
        <v>2008</v>
      </c>
      <c r="C13" s="93">
        <v>8944.199999999999</v>
      </c>
      <c r="D13" s="94">
        <f t="shared" si="0"/>
        <v>-28.502454076004412</v>
      </c>
      <c r="E13"/>
      <c r="F13" s="79">
        <v>2008</v>
      </c>
      <c r="G13" s="93">
        <v>8944.199999999999</v>
      </c>
      <c r="H13" s="94">
        <f t="shared" si="1"/>
        <v>-28.502454076004412</v>
      </c>
      <c r="I13" s="298"/>
      <c r="J13" s="89" t="s">
        <v>360</v>
      </c>
      <c r="K13" s="90">
        <v>980.7556539999999</v>
      </c>
      <c r="L13" s="171"/>
    </row>
    <row r="14" spans="2:12" ht="15">
      <c r="B14" s="79">
        <v>2009</v>
      </c>
      <c r="C14" s="93">
        <v>11237.599999999999</v>
      </c>
      <c r="D14" s="94">
        <f t="shared" si="0"/>
        <v>25.64119764763757</v>
      </c>
      <c r="E14"/>
      <c r="F14" s="79">
        <v>2009</v>
      </c>
      <c r="G14" s="93">
        <v>11237.599999999999</v>
      </c>
      <c r="H14" s="94">
        <f t="shared" si="1"/>
        <v>25.64119764763757</v>
      </c>
      <c r="I14" s="298"/>
      <c r="J14" s="89" t="s">
        <v>361</v>
      </c>
      <c r="K14" s="90">
        <v>3571.401732</v>
      </c>
      <c r="L14" s="171"/>
    </row>
    <row r="15" spans="2:11" ht="15">
      <c r="B15" s="79">
        <v>2010</v>
      </c>
      <c r="C15" s="93">
        <v>17137.399999999998</v>
      </c>
      <c r="D15" s="94">
        <f t="shared" si="0"/>
        <v>52.50053392183385</v>
      </c>
      <c r="E15"/>
      <c r="F15" s="79">
        <v>2010</v>
      </c>
      <c r="G15" s="93">
        <v>17137.399999999998</v>
      </c>
      <c r="H15" s="94">
        <f t="shared" si="1"/>
        <v>52.50053392183385</v>
      </c>
      <c r="I15" s="298"/>
      <c r="J15" s="89" t="s">
        <v>362</v>
      </c>
      <c r="K15" s="90">
        <v>4506.9982230000005</v>
      </c>
    </row>
    <row r="16" spans="2:11" ht="15">
      <c r="B16" s="79">
        <v>2011</v>
      </c>
      <c r="C16" s="93">
        <v>21226.389999999996</v>
      </c>
      <c r="D16" s="94">
        <f t="shared" si="0"/>
        <v>23.860037111813924</v>
      </c>
      <c r="E16"/>
      <c r="F16" s="79">
        <v>2011</v>
      </c>
      <c r="G16" s="93">
        <v>21226.389999999996</v>
      </c>
      <c r="H16" s="94">
        <f t="shared" si="1"/>
        <v>23.860037111813924</v>
      </c>
      <c r="I16" s="298"/>
      <c r="J16" s="89" t="s">
        <v>401</v>
      </c>
      <c r="K16" s="90">
        <v>6837.8846969999995</v>
      </c>
    </row>
    <row r="17" spans="2:11" ht="15">
      <c r="B17" s="79">
        <v>2012</v>
      </c>
      <c r="C17" s="93">
        <v>26304.3</v>
      </c>
      <c r="D17" s="94">
        <f t="shared" si="0"/>
        <v>23.9226265040829</v>
      </c>
      <c r="E17"/>
      <c r="F17" s="79">
        <v>2012</v>
      </c>
      <c r="G17" s="93">
        <v>26304.3</v>
      </c>
      <c r="H17" s="94">
        <f t="shared" si="1"/>
        <v>23.9226265040829</v>
      </c>
      <c r="I17" s="298"/>
      <c r="J17" s="89" t="s">
        <v>402</v>
      </c>
      <c r="K17" s="90">
        <v>2591.3001692</v>
      </c>
    </row>
    <row r="18" spans="2:11" ht="12.75">
      <c r="B18" s="79">
        <v>2013</v>
      </c>
      <c r="C18" s="93">
        <v>56009.57983686302</v>
      </c>
      <c r="D18" s="94">
        <f t="shared" si="0"/>
        <v>112.92936834229775</v>
      </c>
      <c r="E18" s="94"/>
      <c r="F18" s="79">
        <v>2013</v>
      </c>
      <c r="G18" s="93">
        <v>56009.57983686302</v>
      </c>
      <c r="H18" s="94">
        <f t="shared" si="1"/>
        <v>112.92936834229775</v>
      </c>
      <c r="I18" s="94"/>
      <c r="J18" s="89" t="s">
        <v>403</v>
      </c>
      <c r="K18" s="90">
        <v>5590.237076810001</v>
      </c>
    </row>
    <row r="19" spans="2:11" ht="12.75">
      <c r="B19" s="79">
        <v>2014</v>
      </c>
      <c r="C19" s="84">
        <v>26396.1277707658</v>
      </c>
      <c r="D19" s="94">
        <f t="shared" si="0"/>
        <v>-52.872119648730084</v>
      </c>
      <c r="E19" s="94"/>
      <c r="F19" s="79">
        <v>2014</v>
      </c>
      <c r="G19" s="84">
        <v>26396.1277707658</v>
      </c>
      <c r="H19" s="94">
        <f t="shared" si="1"/>
        <v>-52.872119648730084</v>
      </c>
      <c r="I19" s="94"/>
      <c r="J19" s="89"/>
      <c r="K19" s="90"/>
    </row>
    <row r="20" spans="2:11" ht="15">
      <c r="B20" s="79">
        <v>2015</v>
      </c>
      <c r="C20" s="84">
        <v>28484.784378099328</v>
      </c>
      <c r="D20" s="94">
        <f t="shared" si="0"/>
        <v>7.912738661792473</v>
      </c>
      <c r="E20"/>
      <c r="F20" s="79">
        <v>2015</v>
      </c>
      <c r="G20" s="84">
        <v>28484.784378099328</v>
      </c>
      <c r="H20" s="94">
        <f t="shared" si="1"/>
        <v>7.912738661792473</v>
      </c>
      <c r="I20" s="298"/>
      <c r="K20" s="90"/>
    </row>
    <row r="21" spans="2:11" ht="15">
      <c r="B21" s="79" t="s">
        <v>365</v>
      </c>
      <c r="C21" s="84">
        <v>36932.60939743</v>
      </c>
      <c r="D21" s="94">
        <f t="shared" si="0"/>
        <v>29.65732479205925</v>
      </c>
      <c r="E21"/>
      <c r="F21" s="79" t="s">
        <v>397</v>
      </c>
      <c r="G21" s="84">
        <v>36932.60939743</v>
      </c>
      <c r="H21" s="94">
        <f t="shared" si="1"/>
        <v>29.65732479205925</v>
      </c>
      <c r="I21" s="298"/>
      <c r="J21" s="91" t="s">
        <v>404</v>
      </c>
      <c r="K21" s="92">
        <f>SUM(K7:K18)</f>
        <v>36932.60939743</v>
      </c>
    </row>
    <row r="22" spans="2:11" ht="15">
      <c r="B22" s="79"/>
      <c r="C22" s="80"/>
      <c r="D22" s="81"/>
      <c r="E22"/>
      <c r="F22" s="298"/>
      <c r="G22" s="298"/>
      <c r="H22" s="298"/>
      <c r="I22" s="298"/>
      <c r="J22" s="91"/>
      <c r="K22" s="92"/>
    </row>
    <row r="23" spans="2:11" ht="15">
      <c r="B23" s="79"/>
      <c r="C23" s="80"/>
      <c r="D23" s="81"/>
      <c r="E23"/>
      <c r="F23" s="298"/>
      <c r="G23" s="298"/>
      <c r="H23" s="298"/>
      <c r="I23" s="298"/>
      <c r="J23" s="91"/>
      <c r="K23" s="92"/>
    </row>
    <row r="24" spans="3:9" ht="15">
      <c r="C24" s="80"/>
      <c r="E24"/>
      <c r="F24" s="298"/>
      <c r="G24" s="298"/>
      <c r="H24" s="298"/>
      <c r="I24" s="298"/>
    </row>
    <row r="25" spans="3:9" ht="15">
      <c r="C25" s="80"/>
      <c r="E25"/>
      <c r="F25" s="298"/>
      <c r="G25" s="298"/>
      <c r="H25" s="298"/>
      <c r="I25" s="298"/>
    </row>
    <row r="26" spans="2:10" ht="15">
      <c r="B26" s="78" t="s">
        <v>177</v>
      </c>
      <c r="E26"/>
      <c r="F26" s="78" t="s">
        <v>177</v>
      </c>
      <c r="G26" s="298"/>
      <c r="H26" s="298"/>
      <c r="I26" s="298"/>
      <c r="J26" s="78" t="s">
        <v>177</v>
      </c>
    </row>
    <row r="27" spans="2:12" ht="15">
      <c r="B27" s="443" t="s">
        <v>395</v>
      </c>
      <c r="C27" s="443"/>
      <c r="D27" s="443"/>
      <c r="E27"/>
      <c r="F27" s="443" t="s">
        <v>395</v>
      </c>
      <c r="G27" s="443"/>
      <c r="H27" s="443"/>
      <c r="I27" s="298"/>
      <c r="J27" s="443" t="s">
        <v>395</v>
      </c>
      <c r="K27" s="443"/>
      <c r="L27" s="443"/>
    </row>
    <row r="28" spans="2:12" ht="12.75">
      <c r="B28" s="443"/>
      <c r="C28" s="443"/>
      <c r="D28" s="443"/>
      <c r="F28" s="443"/>
      <c r="G28" s="443"/>
      <c r="H28" s="443"/>
      <c r="J28" s="443"/>
      <c r="K28" s="443"/>
      <c r="L28" s="443"/>
    </row>
    <row r="29" spans="2:10" ht="12.75">
      <c r="B29" s="56" t="s">
        <v>124</v>
      </c>
      <c r="F29" s="56" t="s">
        <v>124</v>
      </c>
      <c r="J29" s="56" t="s">
        <v>124</v>
      </c>
    </row>
  </sheetData>
  <sheetProtection/>
  <mergeCells count="9">
    <mergeCell ref="F27:H28"/>
    <mergeCell ref="J27:L28"/>
    <mergeCell ref="B4:D4"/>
    <mergeCell ref="B3:D3"/>
    <mergeCell ref="J3:K3"/>
    <mergeCell ref="J4:K4"/>
    <mergeCell ref="F3:H3"/>
    <mergeCell ref="F4:H4"/>
    <mergeCell ref="B27:D28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0"/>
  <sheetViews>
    <sheetView showGridLines="0" zoomScalePageLayoutView="0" workbookViewId="0" topLeftCell="A1">
      <selection activeCell="O17" sqref="O17"/>
    </sheetView>
  </sheetViews>
  <sheetFormatPr defaultColWidth="11.421875" defaultRowHeight="15"/>
  <cols>
    <col min="1" max="2" width="11.421875" style="161" customWidth="1"/>
    <col min="3" max="3" width="9.00390625" style="161" customWidth="1"/>
    <col min="4" max="4" width="10.421875" style="161" bestFit="1" customWidth="1"/>
    <col min="5" max="5" width="9.00390625" style="161" bestFit="1" customWidth="1"/>
    <col min="6" max="6" width="10.421875" style="161" bestFit="1" customWidth="1"/>
    <col min="7" max="7" width="9.00390625" style="161" bestFit="1" customWidth="1"/>
    <col min="8" max="8" width="10.421875" style="161" bestFit="1" customWidth="1"/>
    <col min="9" max="10" width="11.421875" style="161" customWidth="1"/>
    <col min="11" max="11" width="10.140625" style="161" customWidth="1"/>
    <col min="12" max="12" width="10.421875" style="161" bestFit="1" customWidth="1"/>
    <col min="13" max="13" width="9.8515625" style="161" customWidth="1"/>
    <col min="14" max="14" width="10.421875" style="161" bestFit="1" customWidth="1"/>
    <col min="15" max="15" width="9.8515625" style="161" bestFit="1" customWidth="1"/>
    <col min="16" max="16" width="10.421875" style="161" bestFit="1" customWidth="1"/>
    <col min="17" max="17" width="12.57421875" style="161" bestFit="1" customWidth="1"/>
    <col min="18" max="18" width="11.421875" style="161" customWidth="1"/>
    <col min="19" max="19" width="9.00390625" style="161" bestFit="1" customWidth="1"/>
    <col min="20" max="20" width="11.28125" style="161" customWidth="1"/>
    <col min="21" max="21" width="11.421875" style="161" customWidth="1"/>
    <col min="22" max="22" width="15.00390625" style="161" bestFit="1" customWidth="1"/>
    <col min="23" max="23" width="14.8515625" style="161" bestFit="1" customWidth="1"/>
    <col min="24" max="16384" width="11.421875" style="161" customWidth="1"/>
  </cols>
  <sheetData>
    <row r="1" spans="1:2" ht="15.75">
      <c r="A1" s="19" t="s">
        <v>58</v>
      </c>
      <c r="B1" s="77"/>
    </row>
    <row r="2" spans="1:23" s="351" customFormat="1" ht="15.75">
      <c r="A2" s="348"/>
      <c r="B2" s="349"/>
      <c r="C2" s="350" t="s">
        <v>405</v>
      </c>
      <c r="D2" s="350" t="s">
        <v>407</v>
      </c>
      <c r="E2" s="350" t="s">
        <v>405</v>
      </c>
      <c r="F2" s="350" t="s">
        <v>407</v>
      </c>
      <c r="G2" s="350" t="s">
        <v>409</v>
      </c>
      <c r="H2" s="350" t="s">
        <v>410</v>
      </c>
      <c r="I2" s="350"/>
      <c r="J2" s="350"/>
      <c r="K2" s="350" t="s">
        <v>406</v>
      </c>
      <c r="L2" s="350" t="s">
        <v>408</v>
      </c>
      <c r="M2" s="350" t="s">
        <v>406</v>
      </c>
      <c r="N2" s="350" t="s">
        <v>408</v>
      </c>
      <c r="O2" s="350" t="s">
        <v>411</v>
      </c>
      <c r="P2" s="350" t="s">
        <v>412</v>
      </c>
      <c r="S2" s="350"/>
      <c r="T2" s="350" t="s">
        <v>410</v>
      </c>
      <c r="U2" s="350"/>
      <c r="V2" s="350" t="s">
        <v>413</v>
      </c>
      <c r="W2" s="350"/>
    </row>
    <row r="3" spans="2:23" s="162" customFormat="1" ht="14.25">
      <c r="B3" s="445" t="s">
        <v>11</v>
      </c>
      <c r="C3" s="445"/>
      <c r="D3" s="445"/>
      <c r="E3" s="445"/>
      <c r="F3" s="445"/>
      <c r="G3" s="445"/>
      <c r="H3" s="445"/>
      <c r="J3" s="445" t="s">
        <v>200</v>
      </c>
      <c r="K3" s="445"/>
      <c r="L3" s="445"/>
      <c r="M3" s="445"/>
      <c r="N3" s="445"/>
      <c r="O3" s="445"/>
      <c r="P3" s="445"/>
      <c r="R3" s="446" t="s">
        <v>201</v>
      </c>
      <c r="S3" s="446"/>
      <c r="T3" s="446"/>
      <c r="U3" s="446"/>
      <c r="V3" s="446"/>
      <c r="W3" s="446"/>
    </row>
    <row r="4" spans="2:23" s="162" customFormat="1" ht="14.25">
      <c r="B4" s="445" t="s">
        <v>262</v>
      </c>
      <c r="C4" s="445"/>
      <c r="D4" s="445"/>
      <c r="E4" s="445"/>
      <c r="F4" s="445"/>
      <c r="G4" s="445"/>
      <c r="H4" s="445"/>
      <c r="J4" s="445" t="s">
        <v>202</v>
      </c>
      <c r="K4" s="445"/>
      <c r="L4" s="445"/>
      <c r="M4" s="445"/>
      <c r="N4" s="445"/>
      <c r="O4" s="445"/>
      <c r="P4" s="445"/>
      <c r="R4" s="445" t="s">
        <v>262</v>
      </c>
      <c r="S4" s="445"/>
      <c r="T4" s="445"/>
      <c r="U4" s="445"/>
      <c r="V4" s="445"/>
      <c r="W4" s="445"/>
    </row>
    <row r="5" spans="2:23" s="162" customFormat="1" ht="14.25">
      <c r="B5" s="445" t="s">
        <v>379</v>
      </c>
      <c r="C5" s="445"/>
      <c r="D5" s="445"/>
      <c r="E5" s="445"/>
      <c r="F5" s="445"/>
      <c r="G5" s="445"/>
      <c r="H5" s="445"/>
      <c r="J5" s="445" t="s">
        <v>379</v>
      </c>
      <c r="K5" s="445"/>
      <c r="L5" s="445"/>
      <c r="M5" s="445"/>
      <c r="N5" s="445"/>
      <c r="O5" s="445"/>
      <c r="P5" s="445"/>
      <c r="R5" s="445" t="s">
        <v>379</v>
      </c>
      <c r="S5" s="445"/>
      <c r="T5" s="445"/>
      <c r="U5" s="445"/>
      <c r="V5" s="445"/>
      <c r="W5" s="445"/>
    </row>
    <row r="6" spans="2:23" s="162" customFormat="1" ht="14.25">
      <c r="B6" s="144"/>
      <c r="C6" s="445" t="s">
        <v>203</v>
      </c>
      <c r="D6" s="445"/>
      <c r="E6" s="445" t="s">
        <v>204</v>
      </c>
      <c r="F6" s="445"/>
      <c r="G6" s="445" t="s">
        <v>205</v>
      </c>
      <c r="H6" s="445"/>
      <c r="J6" s="144"/>
      <c r="K6" s="445" t="s">
        <v>203</v>
      </c>
      <c r="L6" s="445"/>
      <c r="M6" s="445" t="s">
        <v>204</v>
      </c>
      <c r="N6" s="445"/>
      <c r="O6" s="445" t="s">
        <v>205</v>
      </c>
      <c r="P6" s="445"/>
      <c r="R6" s="445"/>
      <c r="S6" s="445"/>
      <c r="T6" s="445"/>
      <c r="U6" s="445"/>
      <c r="V6" s="445"/>
      <c r="W6" s="445"/>
    </row>
    <row r="7" spans="2:23" s="162" customFormat="1" ht="54.75" customHeight="1">
      <c r="B7" s="144" t="s">
        <v>188</v>
      </c>
      <c r="C7" s="145" t="s">
        <v>206</v>
      </c>
      <c r="D7" s="145" t="s">
        <v>207</v>
      </c>
      <c r="E7" s="145" t="s">
        <v>206</v>
      </c>
      <c r="F7" s="145" t="s">
        <v>207</v>
      </c>
      <c r="G7" s="145" t="s">
        <v>206</v>
      </c>
      <c r="H7" s="145" t="s">
        <v>207</v>
      </c>
      <c r="J7" s="144" t="s">
        <v>188</v>
      </c>
      <c r="K7" s="145" t="s">
        <v>283</v>
      </c>
      <c r="L7" s="145" t="s">
        <v>207</v>
      </c>
      <c r="M7" s="188" t="s">
        <v>283</v>
      </c>
      <c r="N7" s="145" t="s">
        <v>207</v>
      </c>
      <c r="O7" s="188" t="s">
        <v>283</v>
      </c>
      <c r="P7" s="145" t="s">
        <v>207</v>
      </c>
      <c r="R7" s="144" t="s">
        <v>188</v>
      </c>
      <c r="S7" s="188" t="s">
        <v>206</v>
      </c>
      <c r="T7" s="145" t="s">
        <v>208</v>
      </c>
      <c r="U7" s="145" t="s">
        <v>209</v>
      </c>
      <c r="V7" s="145" t="s">
        <v>210</v>
      </c>
      <c r="W7" s="145" t="s">
        <v>211</v>
      </c>
    </row>
    <row r="8" spans="2:23" s="162" customFormat="1" ht="15.75" customHeight="1">
      <c r="B8" s="281">
        <v>2007</v>
      </c>
      <c r="C8" s="237">
        <v>43436</v>
      </c>
      <c r="D8" s="166">
        <v>41.26991435675477</v>
      </c>
      <c r="E8" s="237">
        <v>16729</v>
      </c>
      <c r="F8" s="166">
        <v>50.7561719170303</v>
      </c>
      <c r="G8" s="237">
        <v>43892</v>
      </c>
      <c r="H8" s="166">
        <v>43.757404538412466</v>
      </c>
      <c r="I8" s="236"/>
      <c r="J8" s="281">
        <v>2007</v>
      </c>
      <c r="K8" s="239">
        <v>98029.6618352</v>
      </c>
      <c r="L8" s="166">
        <v>65.8085719177656</v>
      </c>
      <c r="M8" s="239">
        <v>45793.415667609996</v>
      </c>
      <c r="N8" s="166">
        <v>49.780341604118114</v>
      </c>
      <c r="O8" s="239">
        <v>62432.469700459995</v>
      </c>
      <c r="P8" s="166">
        <v>59.349434064270234</v>
      </c>
      <c r="Q8" s="236"/>
      <c r="R8" s="281">
        <v>2007</v>
      </c>
      <c r="S8" s="237">
        <f>SUM(T8+V8)</f>
        <v>2624</v>
      </c>
      <c r="T8" s="237">
        <v>2241</v>
      </c>
      <c r="U8" s="238">
        <f>+(T8/S8)*100</f>
        <v>85.40396341463415</v>
      </c>
      <c r="V8" s="237">
        <v>383</v>
      </c>
      <c r="W8" s="238">
        <f>+(V8/S8)*100</f>
        <v>14.596036585365853</v>
      </c>
    </row>
    <row r="9" spans="2:23" s="162" customFormat="1" ht="15.75" customHeight="1">
      <c r="B9" s="281">
        <v>2008</v>
      </c>
      <c r="C9" s="237">
        <v>36862</v>
      </c>
      <c r="D9" s="166">
        <v>45.86837393521784</v>
      </c>
      <c r="E9" s="237">
        <v>16131</v>
      </c>
      <c r="F9" s="166">
        <v>54.05120575289815</v>
      </c>
      <c r="G9" s="237">
        <v>38074</v>
      </c>
      <c r="H9" s="166">
        <v>52.42422650627725</v>
      </c>
      <c r="I9" s="236"/>
      <c r="J9" s="281">
        <v>2008</v>
      </c>
      <c r="K9" s="239">
        <v>108083</v>
      </c>
      <c r="L9" s="166">
        <v>56.832249289897575</v>
      </c>
      <c r="M9" s="239">
        <v>66146</v>
      </c>
      <c r="N9" s="166">
        <v>65.73640129410697</v>
      </c>
      <c r="O9" s="239">
        <v>125097</v>
      </c>
      <c r="P9" s="166">
        <v>73.43501442880324</v>
      </c>
      <c r="Q9" s="236"/>
      <c r="R9" s="281">
        <v>2008</v>
      </c>
      <c r="S9" s="237">
        <f aca="true" t="shared" si="0" ref="S9:S17">SUM(T9+V9)</f>
        <v>2264</v>
      </c>
      <c r="T9" s="237">
        <v>1860</v>
      </c>
      <c r="U9" s="238">
        <f aca="true" t="shared" si="1" ref="U9:U17">+(T9/S9)*100</f>
        <v>82.15547703180212</v>
      </c>
      <c r="V9" s="237">
        <v>404</v>
      </c>
      <c r="W9" s="238">
        <f>+(V9/S9)*100</f>
        <v>17.84452296819788</v>
      </c>
    </row>
    <row r="10" spans="2:23" s="162" customFormat="1" ht="15.75" customHeight="1">
      <c r="B10" s="281">
        <v>2009</v>
      </c>
      <c r="C10" s="237">
        <v>34004</v>
      </c>
      <c r="D10" s="166">
        <v>49.020703446653336</v>
      </c>
      <c r="E10" s="237">
        <v>14628</v>
      </c>
      <c r="F10" s="166">
        <v>62.004375170905114</v>
      </c>
      <c r="G10" s="237">
        <v>32680</v>
      </c>
      <c r="H10" s="166">
        <v>56.21481028151775</v>
      </c>
      <c r="I10" s="236"/>
      <c r="J10" s="281">
        <v>2009</v>
      </c>
      <c r="K10" s="239">
        <v>67977</v>
      </c>
      <c r="L10" s="166">
        <v>53.8108477867514</v>
      </c>
      <c r="M10" s="239">
        <v>39515</v>
      </c>
      <c r="N10" s="166">
        <v>61.293179805137285</v>
      </c>
      <c r="O10" s="239">
        <v>58714</v>
      </c>
      <c r="P10" s="166">
        <v>64.18571379909392</v>
      </c>
      <c r="Q10" s="236"/>
      <c r="R10" s="281">
        <v>2009</v>
      </c>
      <c r="S10" s="237">
        <f t="shared" si="0"/>
        <v>2967</v>
      </c>
      <c r="T10" s="237">
        <v>2506</v>
      </c>
      <c r="U10" s="238">
        <f t="shared" si="1"/>
        <v>84.46241995281429</v>
      </c>
      <c r="V10" s="237">
        <v>461</v>
      </c>
      <c r="W10" s="238">
        <f aca="true" t="shared" si="2" ref="W10:W17">+(V10/S10)*100</f>
        <v>15.53758004718571</v>
      </c>
    </row>
    <row r="11" spans="2:23" s="162" customFormat="1" ht="15.75" customHeight="1">
      <c r="B11" s="281">
        <v>2010</v>
      </c>
      <c r="C11" s="237">
        <v>35379</v>
      </c>
      <c r="D11" s="166">
        <v>47.78540942366941</v>
      </c>
      <c r="E11" s="237">
        <v>15968</v>
      </c>
      <c r="F11" s="166">
        <v>61.648296593186366</v>
      </c>
      <c r="G11" s="237">
        <v>35334</v>
      </c>
      <c r="H11" s="166">
        <v>55.62630893756722</v>
      </c>
      <c r="I11" s="236"/>
      <c r="J11" s="281">
        <v>2010</v>
      </c>
      <c r="K11" s="239">
        <v>72029.74210274</v>
      </c>
      <c r="L11" s="166">
        <v>52.65641907454117</v>
      </c>
      <c r="M11" s="239">
        <v>63578.40096021</v>
      </c>
      <c r="N11" s="166">
        <v>63.0532312985331</v>
      </c>
      <c r="O11" s="239">
        <v>69923.45919584</v>
      </c>
      <c r="P11" s="166">
        <v>59.36744289676059</v>
      </c>
      <c r="Q11" s="236"/>
      <c r="R11" s="281">
        <v>2010</v>
      </c>
      <c r="S11" s="237">
        <f t="shared" si="0"/>
        <v>3083</v>
      </c>
      <c r="T11" s="237">
        <v>2649</v>
      </c>
      <c r="U11" s="238">
        <f t="shared" si="1"/>
        <v>85.92280246513137</v>
      </c>
      <c r="V11" s="237">
        <v>434</v>
      </c>
      <c r="W11" s="238">
        <f t="shared" si="2"/>
        <v>14.077197534868635</v>
      </c>
    </row>
    <row r="12" spans="2:23" s="162" customFormat="1" ht="15.75" customHeight="1">
      <c r="B12" s="281">
        <v>2011</v>
      </c>
      <c r="C12" s="237">
        <v>33602</v>
      </c>
      <c r="D12" s="166">
        <v>50.52973037319207</v>
      </c>
      <c r="E12" s="237">
        <v>15206</v>
      </c>
      <c r="F12" s="166">
        <v>57.60226226489543</v>
      </c>
      <c r="G12" s="237">
        <v>33116</v>
      </c>
      <c r="H12" s="166">
        <v>54.37250875709627</v>
      </c>
      <c r="I12" s="236"/>
      <c r="J12" s="281">
        <v>2011</v>
      </c>
      <c r="K12" s="239">
        <v>91582.29363308</v>
      </c>
      <c r="L12" s="166">
        <v>59.74871247920475</v>
      </c>
      <c r="M12" s="239">
        <v>52982.12844719</v>
      </c>
      <c r="N12" s="166">
        <v>60.16905804081707</v>
      </c>
      <c r="O12" s="239">
        <v>72538.66309109</v>
      </c>
      <c r="P12" s="166">
        <v>64.15512897359451</v>
      </c>
      <c r="Q12" s="236"/>
      <c r="R12" s="281">
        <v>2011</v>
      </c>
      <c r="S12" s="237">
        <f t="shared" si="0"/>
        <v>3168</v>
      </c>
      <c r="T12" s="237">
        <v>2764</v>
      </c>
      <c r="U12" s="238">
        <f t="shared" si="1"/>
        <v>87.24747474747475</v>
      </c>
      <c r="V12" s="237">
        <v>404</v>
      </c>
      <c r="W12" s="238">
        <f t="shared" si="2"/>
        <v>12.75252525252525</v>
      </c>
    </row>
    <row r="13" spans="2:23" s="162" customFormat="1" ht="15.75" customHeight="1">
      <c r="B13" s="281">
        <v>2012</v>
      </c>
      <c r="C13" s="237">
        <v>36558</v>
      </c>
      <c r="D13" s="166">
        <v>53.64352535696702</v>
      </c>
      <c r="E13" s="237">
        <v>15601</v>
      </c>
      <c r="F13" s="166">
        <v>55.57977052753028</v>
      </c>
      <c r="G13" s="237">
        <v>35577</v>
      </c>
      <c r="H13" s="166">
        <v>54.7713410349383</v>
      </c>
      <c r="I13" s="236"/>
      <c r="J13" s="281">
        <v>2012</v>
      </c>
      <c r="K13" s="239">
        <v>121180.75122442</v>
      </c>
      <c r="L13" s="166">
        <v>57.429166417377175</v>
      </c>
      <c r="M13" s="239">
        <v>87545.23890169</v>
      </c>
      <c r="N13" s="166">
        <v>49.726810549922</v>
      </c>
      <c r="O13" s="239">
        <v>98639.38291047</v>
      </c>
      <c r="P13" s="166">
        <v>61.51096675931231</v>
      </c>
      <c r="Q13" s="236"/>
      <c r="R13" s="281">
        <v>2012</v>
      </c>
      <c r="S13" s="237">
        <f t="shared" si="0"/>
        <v>3087</v>
      </c>
      <c r="T13" s="237">
        <v>2759</v>
      </c>
      <c r="U13" s="238">
        <f t="shared" si="1"/>
        <v>89.37479753806285</v>
      </c>
      <c r="V13" s="237">
        <v>328</v>
      </c>
      <c r="W13" s="238">
        <f t="shared" si="2"/>
        <v>10.625202461937155</v>
      </c>
    </row>
    <row r="14" spans="2:23" s="162" customFormat="1" ht="15.75" customHeight="1">
      <c r="B14" s="281">
        <v>2013</v>
      </c>
      <c r="C14" s="237">
        <v>32708</v>
      </c>
      <c r="D14" s="166">
        <v>57.36211324446619</v>
      </c>
      <c r="E14" s="237">
        <v>15047</v>
      </c>
      <c r="F14" s="166">
        <v>57.7523758888815</v>
      </c>
      <c r="G14" s="237">
        <v>37062</v>
      </c>
      <c r="H14" s="166">
        <v>57.83012249743673</v>
      </c>
      <c r="I14" s="236"/>
      <c r="J14" s="281">
        <v>2013</v>
      </c>
      <c r="K14" s="239">
        <v>195484.02811955</v>
      </c>
      <c r="L14" s="166">
        <v>70.67890547665273</v>
      </c>
      <c r="M14" s="239">
        <v>113588.89122439</v>
      </c>
      <c r="N14" s="166">
        <v>48.24724808697005</v>
      </c>
      <c r="O14" s="239">
        <v>167698.85067377</v>
      </c>
      <c r="P14" s="166">
        <v>65.6498251459692</v>
      </c>
      <c r="Q14" s="236"/>
      <c r="R14" s="281">
        <v>2013</v>
      </c>
      <c r="S14" s="237">
        <f t="shared" si="0"/>
        <v>2866</v>
      </c>
      <c r="T14" s="237">
        <v>2559</v>
      </c>
      <c r="U14" s="238">
        <f t="shared" si="1"/>
        <v>89.28820655966504</v>
      </c>
      <c r="V14" s="237">
        <v>307</v>
      </c>
      <c r="W14" s="238">
        <f t="shared" si="2"/>
        <v>10.711793440334962</v>
      </c>
    </row>
    <row r="15" spans="2:23" s="162" customFormat="1" ht="15.75" customHeight="1">
      <c r="B15" s="281">
        <v>2014</v>
      </c>
      <c r="C15" s="237">
        <v>27691</v>
      </c>
      <c r="D15" s="166">
        <v>54.01755082878914</v>
      </c>
      <c r="E15" s="237">
        <v>10936</v>
      </c>
      <c r="F15" s="166">
        <v>60.37856620336504</v>
      </c>
      <c r="G15" s="237">
        <v>25719</v>
      </c>
      <c r="H15" s="166">
        <v>54.243944165791824</v>
      </c>
      <c r="I15" s="236"/>
      <c r="J15" s="281">
        <v>2014</v>
      </c>
      <c r="K15" s="239">
        <v>157689.62961963</v>
      </c>
      <c r="L15" s="166">
        <v>59.78590833049559</v>
      </c>
      <c r="M15" s="239">
        <v>99769.18323760999</v>
      </c>
      <c r="N15" s="166">
        <v>49.224924614574284</v>
      </c>
      <c r="O15" s="239">
        <v>156242.77919816</v>
      </c>
      <c r="P15" s="166">
        <v>63.51042462938895</v>
      </c>
      <c r="Q15" s="236"/>
      <c r="R15" s="281">
        <v>2014</v>
      </c>
      <c r="S15" s="237">
        <f t="shared" si="0"/>
        <v>2633</v>
      </c>
      <c r="T15" s="237">
        <v>2256</v>
      </c>
      <c r="U15" s="238">
        <f t="shared" si="1"/>
        <v>85.68173186479301</v>
      </c>
      <c r="V15" s="237">
        <v>377</v>
      </c>
      <c r="W15" s="238">
        <f t="shared" si="2"/>
        <v>14.318268135206988</v>
      </c>
    </row>
    <row r="16" spans="2:23" s="162" customFormat="1" ht="15.75" customHeight="1">
      <c r="B16" s="281">
        <v>2015</v>
      </c>
      <c r="C16" s="237">
        <v>27669</v>
      </c>
      <c r="D16" s="166">
        <v>54.73996168997795</v>
      </c>
      <c r="E16" s="237">
        <v>10088</v>
      </c>
      <c r="F16" s="166">
        <v>64.2248215701824</v>
      </c>
      <c r="G16" s="237">
        <v>26588</v>
      </c>
      <c r="H16" s="166">
        <v>55.186550323454185</v>
      </c>
      <c r="I16" s="236"/>
      <c r="J16" s="281">
        <v>2015</v>
      </c>
      <c r="K16" s="239">
        <v>169107.39824935998</v>
      </c>
      <c r="L16" s="166">
        <v>72.19361274751446</v>
      </c>
      <c r="M16" s="239">
        <v>115329.55092175001</v>
      </c>
      <c r="N16" s="166">
        <v>56.784512475075786</v>
      </c>
      <c r="O16" s="239">
        <v>122986.7507889</v>
      </c>
      <c r="P16" s="166">
        <v>61.02176659083135</v>
      </c>
      <c r="Q16" s="236"/>
      <c r="R16" s="281">
        <v>2015</v>
      </c>
      <c r="S16" s="237">
        <f t="shared" si="0"/>
        <v>2551</v>
      </c>
      <c r="T16" s="237">
        <v>2257</v>
      </c>
      <c r="U16" s="238">
        <f t="shared" si="1"/>
        <v>88.4751078008624</v>
      </c>
      <c r="V16" s="237">
        <v>294</v>
      </c>
      <c r="W16" s="238">
        <f t="shared" si="2"/>
        <v>11.524892199137593</v>
      </c>
    </row>
    <row r="17" spans="2:23" s="162" customFormat="1" ht="15.75" customHeight="1">
      <c r="B17" s="281">
        <v>2016</v>
      </c>
      <c r="C17" s="237">
        <v>26027</v>
      </c>
      <c r="D17" s="166">
        <v>50.75882737157568</v>
      </c>
      <c r="E17" s="237">
        <v>9080</v>
      </c>
      <c r="F17" s="166">
        <v>66.45374449339208</v>
      </c>
      <c r="G17" s="237">
        <v>23863</v>
      </c>
      <c r="H17" s="166">
        <v>51.02040816326531</v>
      </c>
      <c r="I17" s="236"/>
      <c r="J17" s="281">
        <v>2016</v>
      </c>
      <c r="K17" s="239">
        <v>155156.57386076002</v>
      </c>
      <c r="L17" s="166">
        <v>68.56555126140556</v>
      </c>
      <c r="M17" s="239">
        <v>181041.66385311</v>
      </c>
      <c r="N17" s="166">
        <v>72.37040445248277</v>
      </c>
      <c r="O17" s="239">
        <v>114169.46330505</v>
      </c>
      <c r="P17" s="166">
        <v>55.45698899819512</v>
      </c>
      <c r="Q17" s="236"/>
      <c r="R17" s="281">
        <v>2016</v>
      </c>
      <c r="S17" s="237">
        <f t="shared" si="0"/>
        <v>2322</v>
      </c>
      <c r="T17" s="237">
        <v>2121</v>
      </c>
      <c r="U17" s="238">
        <f t="shared" si="1"/>
        <v>91.343669250646</v>
      </c>
      <c r="V17" s="237">
        <v>201</v>
      </c>
      <c r="W17" s="238">
        <f t="shared" si="2"/>
        <v>8.656330749354005</v>
      </c>
    </row>
    <row r="18" spans="2:23" s="162" customFormat="1" ht="15.75" customHeight="1">
      <c r="B18" s="167"/>
      <c r="C18" s="165"/>
      <c r="D18" s="166"/>
      <c r="E18" s="165"/>
      <c r="F18" s="166"/>
      <c r="G18" s="165"/>
      <c r="H18" s="166"/>
      <c r="J18" s="167"/>
      <c r="K18" s="164"/>
      <c r="L18" s="166"/>
      <c r="M18" s="164"/>
      <c r="N18" s="166"/>
      <c r="O18" s="164"/>
      <c r="P18" s="166"/>
      <c r="R18" s="167"/>
      <c r="S18" s="165"/>
      <c r="T18" s="165"/>
      <c r="U18" s="166"/>
      <c r="V18" s="165"/>
      <c r="W18" s="166"/>
    </row>
    <row r="19" spans="2:23" s="162" customFormat="1" ht="15.75" customHeight="1">
      <c r="B19" s="167"/>
      <c r="C19" s="165"/>
      <c r="D19" s="166"/>
      <c r="E19" s="165"/>
      <c r="F19" s="166"/>
      <c r="G19" s="165"/>
      <c r="H19" s="166"/>
      <c r="J19" s="167"/>
      <c r="K19" s="164"/>
      <c r="L19" s="166"/>
      <c r="M19" s="164"/>
      <c r="N19" s="166"/>
      <c r="O19" s="164"/>
      <c r="P19" s="166"/>
      <c r="R19" s="167"/>
      <c r="S19" s="165"/>
      <c r="T19" s="165"/>
      <c r="U19" s="166"/>
      <c r="V19" s="165"/>
      <c r="W19" s="166"/>
    </row>
    <row r="20" spans="2:23" s="162" customFormat="1" ht="12.75">
      <c r="B20" s="167"/>
      <c r="C20" s="167"/>
      <c r="D20" s="167"/>
      <c r="E20" s="167"/>
      <c r="F20" s="167"/>
      <c r="G20" s="167"/>
      <c r="H20" s="167"/>
      <c r="J20" s="167"/>
      <c r="K20" s="164"/>
      <c r="L20" s="166"/>
      <c r="M20" s="164"/>
      <c r="N20" s="166"/>
      <c r="O20" s="164"/>
      <c r="P20" s="166"/>
      <c r="R20" s="167"/>
      <c r="S20" s="165"/>
      <c r="T20" s="165"/>
      <c r="U20" s="166"/>
      <c r="V20" s="165"/>
      <c r="W20" s="166"/>
    </row>
    <row r="21" spans="2:23" s="162" customFormat="1" ht="12.75">
      <c r="B21" s="167"/>
      <c r="C21" s="167"/>
      <c r="D21" s="167"/>
      <c r="E21" s="167"/>
      <c r="F21" s="167"/>
      <c r="G21" s="167"/>
      <c r="H21" s="167"/>
      <c r="J21" s="167"/>
      <c r="K21" s="164"/>
      <c r="L21" s="166"/>
      <c r="M21" s="164"/>
      <c r="N21" s="166"/>
      <c r="O21" s="164"/>
      <c r="P21" s="166"/>
      <c r="R21" s="167"/>
      <c r="S21" s="165"/>
      <c r="T21" s="165"/>
      <c r="U21" s="166"/>
      <c r="V21" s="165"/>
      <c r="W21" s="166"/>
    </row>
    <row r="22" spans="2:23" s="162" customFormat="1" ht="12.75">
      <c r="B22" s="167"/>
      <c r="C22" s="167"/>
      <c r="D22" s="167"/>
      <c r="E22" s="167"/>
      <c r="F22" s="167"/>
      <c r="G22" s="167"/>
      <c r="H22" s="167"/>
      <c r="J22" s="167"/>
      <c r="K22" s="164"/>
      <c r="L22" s="166"/>
      <c r="M22" s="164"/>
      <c r="N22" s="166"/>
      <c r="O22" s="164"/>
      <c r="P22" s="166"/>
      <c r="R22" s="167"/>
      <c r="S22" s="165"/>
      <c r="T22" s="165"/>
      <c r="U22" s="166"/>
      <c r="V22" s="165"/>
      <c r="W22" s="166"/>
    </row>
    <row r="23" spans="2:18" s="162" customFormat="1" ht="12.75">
      <c r="B23" s="78" t="s">
        <v>177</v>
      </c>
      <c r="J23" s="78" t="s">
        <v>177</v>
      </c>
      <c r="R23" s="78" t="s">
        <v>177</v>
      </c>
    </row>
    <row r="24" spans="2:18" s="162" customFormat="1" ht="12.75">
      <c r="B24" s="56" t="s">
        <v>124</v>
      </c>
      <c r="J24" s="56" t="s">
        <v>124</v>
      </c>
      <c r="R24" s="56" t="s">
        <v>124</v>
      </c>
    </row>
    <row r="25" s="162" customFormat="1" ht="12.75"/>
    <row r="26" ht="15.75">
      <c r="W26" s="162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.75">
      <c r="B41" s="167"/>
      <c r="C41" s="165"/>
      <c r="D41" s="166"/>
      <c r="E41" s="165"/>
      <c r="F41" s="166"/>
      <c r="G41" s="165"/>
      <c r="H41" s="166"/>
      <c r="I41" s="162"/>
      <c r="J41" s="167"/>
      <c r="K41" s="163"/>
      <c r="L41" s="166"/>
      <c r="M41" s="163"/>
      <c r="N41" s="166"/>
      <c r="O41" s="163"/>
      <c r="P41" s="166"/>
      <c r="Q41" s="162"/>
      <c r="R41" s="167"/>
      <c r="S41" s="167"/>
      <c r="T41" s="167"/>
      <c r="U41" s="166"/>
      <c r="V41" s="167"/>
      <c r="W41" s="166"/>
    </row>
    <row r="42" spans="2:23" ht="15.75">
      <c r="B42" s="167"/>
      <c r="C42" s="165"/>
      <c r="D42" s="166"/>
      <c r="E42" s="165"/>
      <c r="F42" s="166"/>
      <c r="G42" s="165"/>
      <c r="H42" s="166"/>
      <c r="I42" s="162"/>
      <c r="J42" s="167"/>
      <c r="K42" s="163"/>
      <c r="L42" s="166"/>
      <c r="M42" s="163"/>
      <c r="N42" s="166"/>
      <c r="O42" s="163"/>
      <c r="P42" s="166"/>
      <c r="Q42" s="162"/>
      <c r="R42" s="167"/>
      <c r="S42" s="167"/>
      <c r="T42" s="167"/>
      <c r="U42" s="166"/>
      <c r="V42" s="167"/>
      <c r="W42" s="166"/>
    </row>
    <row r="43" spans="2:23" ht="15.75">
      <c r="B43" s="167"/>
      <c r="C43" s="165"/>
      <c r="D43" s="166"/>
      <c r="E43" s="165"/>
      <c r="F43" s="166"/>
      <c r="G43" s="165"/>
      <c r="H43" s="166"/>
      <c r="I43" s="162"/>
      <c r="J43" s="167"/>
      <c r="K43" s="163"/>
      <c r="L43" s="166"/>
      <c r="M43" s="163"/>
      <c r="N43" s="166"/>
      <c r="O43" s="163"/>
      <c r="P43" s="166"/>
      <c r="Q43" s="162"/>
      <c r="R43" s="167"/>
      <c r="S43" s="167"/>
      <c r="T43" s="167"/>
      <c r="U43" s="166"/>
      <c r="V43" s="167"/>
      <c r="W43" s="166"/>
    </row>
    <row r="44" spans="2:23" ht="15.75">
      <c r="B44" s="167"/>
      <c r="C44" s="165"/>
      <c r="D44" s="166"/>
      <c r="E44" s="165"/>
      <c r="F44" s="166"/>
      <c r="G44" s="165"/>
      <c r="H44" s="166"/>
      <c r="I44" s="162"/>
      <c r="J44" s="167"/>
      <c r="K44" s="163"/>
      <c r="L44" s="166"/>
      <c r="M44" s="163"/>
      <c r="N44" s="166"/>
      <c r="O44" s="163"/>
      <c r="P44" s="166"/>
      <c r="Q44" s="162"/>
      <c r="R44" s="167"/>
      <c r="S44" s="167"/>
      <c r="T44" s="167"/>
      <c r="U44" s="166"/>
      <c r="V44" s="167"/>
      <c r="W44" s="166"/>
    </row>
    <row r="45" spans="2:23" ht="15.75">
      <c r="B45" s="167"/>
      <c r="C45" s="165"/>
      <c r="D45" s="166"/>
      <c r="E45" s="165"/>
      <c r="F45" s="166"/>
      <c r="G45" s="165"/>
      <c r="H45" s="166"/>
      <c r="I45" s="162"/>
      <c r="J45" s="167"/>
      <c r="K45" s="163"/>
      <c r="L45" s="166"/>
      <c r="M45" s="163"/>
      <c r="N45" s="166"/>
      <c r="O45" s="163"/>
      <c r="P45" s="166"/>
      <c r="Q45" s="162"/>
      <c r="R45" s="167"/>
      <c r="S45" s="167"/>
      <c r="T45" s="167"/>
      <c r="U45" s="166"/>
      <c r="V45" s="167"/>
      <c r="W45" s="166"/>
    </row>
    <row r="46" spans="2:23" ht="15.75">
      <c r="B46" s="167"/>
      <c r="C46" s="165"/>
      <c r="D46" s="166"/>
      <c r="E46" s="165"/>
      <c r="F46" s="166"/>
      <c r="G46" s="165"/>
      <c r="H46" s="166"/>
      <c r="I46" s="162"/>
      <c r="J46" s="167"/>
      <c r="K46" s="163"/>
      <c r="L46" s="166"/>
      <c r="M46" s="163"/>
      <c r="N46" s="166"/>
      <c r="O46" s="163"/>
      <c r="P46" s="166"/>
      <c r="Q46" s="162"/>
      <c r="R46" s="167"/>
      <c r="S46" s="167"/>
      <c r="T46" s="167"/>
      <c r="U46" s="166"/>
      <c r="V46" s="167"/>
      <c r="W46" s="166"/>
    </row>
    <row r="47" spans="2:23" ht="15.75">
      <c r="B47" s="167"/>
      <c r="C47" s="165"/>
      <c r="D47" s="166"/>
      <c r="E47" s="165"/>
      <c r="F47" s="166"/>
      <c r="G47" s="165"/>
      <c r="H47" s="166"/>
      <c r="I47" s="162"/>
      <c r="J47" s="167"/>
      <c r="K47" s="163"/>
      <c r="L47" s="166"/>
      <c r="M47" s="163"/>
      <c r="N47" s="166"/>
      <c r="O47" s="163"/>
      <c r="P47" s="166"/>
      <c r="Q47" s="162"/>
      <c r="R47" s="167"/>
      <c r="S47" s="167"/>
      <c r="T47" s="167"/>
      <c r="U47" s="166"/>
      <c r="V47" s="167"/>
      <c r="W47" s="166"/>
    </row>
    <row r="48" spans="2:23" ht="15.75">
      <c r="B48" s="167"/>
      <c r="C48" s="167"/>
      <c r="D48" s="167"/>
      <c r="E48" s="167"/>
      <c r="F48" s="167"/>
      <c r="G48" s="167"/>
      <c r="H48" s="167"/>
      <c r="I48" s="162"/>
      <c r="J48" s="167"/>
      <c r="K48" s="162"/>
      <c r="L48" s="167"/>
      <c r="M48" s="162"/>
      <c r="N48" s="167"/>
      <c r="O48" s="162"/>
      <c r="P48" s="167"/>
      <c r="Q48" s="162"/>
      <c r="R48" s="167"/>
      <c r="S48" s="167"/>
      <c r="T48" s="167"/>
      <c r="U48" s="167"/>
      <c r="V48" s="167"/>
      <c r="W48" s="167"/>
    </row>
    <row r="49" spans="2:23" ht="15.75">
      <c r="B49" s="168"/>
      <c r="C49" s="167"/>
      <c r="D49" s="167"/>
      <c r="E49" s="167"/>
      <c r="F49" s="167"/>
      <c r="G49" s="167"/>
      <c r="H49" s="167"/>
      <c r="I49" s="162"/>
      <c r="J49" s="167"/>
      <c r="K49" s="162"/>
      <c r="L49" s="167"/>
      <c r="M49" s="162"/>
      <c r="N49" s="167"/>
      <c r="O49" s="162"/>
      <c r="P49" s="167"/>
      <c r="Q49" s="162"/>
      <c r="R49" s="167"/>
      <c r="S49" s="167"/>
      <c r="T49" s="167"/>
      <c r="U49" s="167"/>
      <c r="V49" s="167"/>
      <c r="W49" s="167"/>
    </row>
    <row r="50" spans="2:23" ht="15.75">
      <c r="B50" s="168"/>
      <c r="C50" s="167"/>
      <c r="D50" s="167"/>
      <c r="E50" s="167"/>
      <c r="F50" s="167"/>
      <c r="G50" s="167"/>
      <c r="H50" s="167"/>
      <c r="I50" s="162"/>
      <c r="J50" s="167"/>
      <c r="K50" s="162"/>
      <c r="L50" s="167"/>
      <c r="M50" s="162"/>
      <c r="N50" s="167"/>
      <c r="O50" s="162"/>
      <c r="P50" s="167"/>
      <c r="Q50" s="162"/>
      <c r="R50" s="167"/>
      <c r="S50" s="167"/>
      <c r="T50" s="167"/>
      <c r="U50" s="167"/>
      <c r="V50" s="167"/>
      <c r="W50" s="167"/>
    </row>
    <row r="51" ht="15"/>
    <row r="52" ht="15"/>
  </sheetData>
  <sheetProtection/>
  <mergeCells count="15">
    <mergeCell ref="B3:H3"/>
    <mergeCell ref="J3:P3"/>
    <mergeCell ref="R3:W3"/>
    <mergeCell ref="B4:H4"/>
    <mergeCell ref="J4:P4"/>
    <mergeCell ref="R4:W4"/>
    <mergeCell ref="B5:H5"/>
    <mergeCell ref="J5:P5"/>
    <mergeCell ref="R5:W6"/>
    <mergeCell ref="C6:D6"/>
    <mergeCell ref="E6:F6"/>
    <mergeCell ref="G6:H6"/>
    <mergeCell ref="K6:L6"/>
    <mergeCell ref="M6:N6"/>
    <mergeCell ref="O6:P6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0"/>
  <sheetViews>
    <sheetView showGridLines="0" zoomScale="89" zoomScaleNormal="89" zoomScalePageLayoutView="0" workbookViewId="0" topLeftCell="A1">
      <selection activeCell="A1" sqref="A1"/>
    </sheetView>
  </sheetViews>
  <sheetFormatPr defaultColWidth="11.421875" defaultRowHeight="15"/>
  <cols>
    <col min="1" max="2" width="11.421875" style="147" customWidth="1"/>
    <col min="3" max="9" width="13.8515625" style="147" customWidth="1"/>
    <col min="10" max="11" width="13.57421875" style="147" customWidth="1"/>
    <col min="12" max="15" width="11.421875" style="147" customWidth="1"/>
    <col min="16" max="16" width="10.140625" style="147" customWidth="1"/>
    <col min="17" max="18" width="13.57421875" style="147" customWidth="1"/>
    <col min="19" max="20" width="11.421875" style="147" customWidth="1"/>
    <col min="21" max="21" width="14.8515625" style="147" customWidth="1"/>
    <col min="22" max="22" width="12.57421875" style="147" bestFit="1" customWidth="1"/>
    <col min="23" max="16384" width="11.421875" style="147" customWidth="1"/>
  </cols>
  <sheetData>
    <row r="1" spans="1:2" ht="15.75">
      <c r="A1" s="19" t="s">
        <v>58</v>
      </c>
      <c r="B1" s="77"/>
    </row>
    <row r="2" spans="1:2" ht="12.75">
      <c r="A2" s="156"/>
      <c r="B2" s="77"/>
    </row>
    <row r="3" spans="2:21" ht="15" customHeight="1">
      <c r="B3" s="420" t="s">
        <v>375</v>
      </c>
      <c r="C3" s="420"/>
      <c r="D3" s="420"/>
      <c r="E3" s="420"/>
      <c r="F3" s="420"/>
      <c r="G3" s="420"/>
      <c r="H3" s="150"/>
      <c r="I3" s="420" t="s">
        <v>374</v>
      </c>
      <c r="J3" s="420"/>
      <c r="K3" s="420"/>
      <c r="L3" s="420"/>
      <c r="M3" s="420"/>
      <c r="N3" s="420"/>
      <c r="P3" s="420" t="s">
        <v>373</v>
      </c>
      <c r="Q3" s="420"/>
      <c r="R3" s="420"/>
      <c r="S3" s="420"/>
      <c r="T3" s="420"/>
      <c r="U3" s="420"/>
    </row>
    <row r="4" spans="2:21" ht="15" customHeight="1">
      <c r="B4" s="420" t="s">
        <v>16</v>
      </c>
      <c r="C4" s="420"/>
      <c r="D4" s="420"/>
      <c r="E4" s="420"/>
      <c r="F4" s="420"/>
      <c r="G4" s="420"/>
      <c r="H4" s="150"/>
      <c r="I4" s="420" t="s">
        <v>16</v>
      </c>
      <c r="J4" s="420"/>
      <c r="K4" s="420"/>
      <c r="L4" s="420"/>
      <c r="M4" s="420"/>
      <c r="N4" s="420"/>
      <c r="P4" s="420" t="s">
        <v>16</v>
      </c>
      <c r="Q4" s="420"/>
      <c r="R4" s="420"/>
      <c r="S4" s="420"/>
      <c r="T4" s="420"/>
      <c r="U4" s="420"/>
    </row>
    <row r="5" spans="2:21" ht="28.5">
      <c r="B5" s="398" t="s">
        <v>188</v>
      </c>
      <c r="C5" s="397" t="s">
        <v>111</v>
      </c>
      <c r="D5" s="397" t="s">
        <v>250</v>
      </c>
      <c r="E5" s="397" t="s">
        <v>245</v>
      </c>
      <c r="F5" s="397" t="s">
        <v>248</v>
      </c>
      <c r="G5" s="397" t="s">
        <v>54</v>
      </c>
      <c r="H5" s="300"/>
      <c r="I5" s="398" t="s">
        <v>188</v>
      </c>
      <c r="J5" s="397" t="s">
        <v>111</v>
      </c>
      <c r="K5" s="397" t="s">
        <v>250</v>
      </c>
      <c r="L5" s="397" t="s">
        <v>245</v>
      </c>
      <c r="M5" s="397" t="s">
        <v>248</v>
      </c>
      <c r="N5" s="397" t="s">
        <v>54</v>
      </c>
      <c r="P5" s="398" t="s">
        <v>188</v>
      </c>
      <c r="Q5" s="397" t="s">
        <v>377</v>
      </c>
      <c r="R5" s="397" t="s">
        <v>111</v>
      </c>
      <c r="S5" s="397" t="s">
        <v>249</v>
      </c>
      <c r="T5" s="397" t="s">
        <v>371</v>
      </c>
      <c r="U5" s="397" t="s">
        <v>372</v>
      </c>
    </row>
    <row r="6" spans="2:16" ht="12.75">
      <c r="B6" s="150">
        <v>1990</v>
      </c>
      <c r="C6" s="301">
        <f aca="true" t="shared" si="0" ref="C6:C31">SUM(D6:G6)</f>
        <v>80545.34700000001</v>
      </c>
      <c r="D6" s="131">
        <v>32972.12</v>
      </c>
      <c r="E6" s="131">
        <v>26635.576</v>
      </c>
      <c r="F6" s="131">
        <v>11202.762</v>
      </c>
      <c r="G6" s="131">
        <v>9734.88900000001</v>
      </c>
      <c r="H6" s="131"/>
      <c r="I6" s="131"/>
      <c r="J6" s="116"/>
      <c r="K6" s="116"/>
      <c r="L6" s="116"/>
      <c r="M6" s="116"/>
      <c r="N6" s="116"/>
      <c r="P6" s="331"/>
    </row>
    <row r="7" spans="2:16" ht="12.75">
      <c r="B7" s="150">
        <v>1991</v>
      </c>
      <c r="C7" s="301">
        <f t="shared" si="0"/>
        <v>103717.06</v>
      </c>
      <c r="D7" s="131">
        <v>42990.452</v>
      </c>
      <c r="E7" s="131">
        <v>32532.6</v>
      </c>
      <c r="F7" s="131">
        <v>12875.912</v>
      </c>
      <c r="G7" s="131">
        <v>15318.096000000005</v>
      </c>
      <c r="H7" s="131"/>
      <c r="I7" s="131"/>
      <c r="J7" s="116"/>
      <c r="K7" s="116"/>
      <c r="L7" s="116"/>
      <c r="M7" s="116"/>
      <c r="N7" s="116"/>
      <c r="P7" s="331"/>
    </row>
    <row r="8" spans="2:16" ht="12.75">
      <c r="B8" s="150">
        <v>1992</v>
      </c>
      <c r="C8" s="301">
        <f t="shared" si="0"/>
        <v>126763.70000000001</v>
      </c>
      <c r="D8" s="131">
        <v>57944.7</v>
      </c>
      <c r="E8" s="131">
        <v>30451.65</v>
      </c>
      <c r="F8" s="131">
        <v>18189.8</v>
      </c>
      <c r="G8" s="131">
        <v>20177.550000000003</v>
      </c>
      <c r="H8" s="131"/>
      <c r="I8" s="131"/>
      <c r="J8" s="116"/>
      <c r="K8" s="116"/>
      <c r="L8" s="116"/>
      <c r="M8" s="116"/>
      <c r="N8" s="116"/>
      <c r="P8" s="331"/>
    </row>
    <row r="9" spans="2:16" ht="12.75">
      <c r="B9" s="150">
        <v>1993</v>
      </c>
      <c r="C9" s="301">
        <f t="shared" si="0"/>
        <v>143154.32300000003</v>
      </c>
      <c r="D9" s="131">
        <v>69220.8</v>
      </c>
      <c r="E9" s="131">
        <v>33124.688</v>
      </c>
      <c r="F9" s="131">
        <v>19317.217</v>
      </c>
      <c r="G9" s="131">
        <v>21491.618000000017</v>
      </c>
      <c r="H9" s="131"/>
      <c r="I9" s="131"/>
      <c r="J9" s="116"/>
      <c r="K9" s="116"/>
      <c r="L9" s="116"/>
      <c r="M9" s="116"/>
      <c r="N9" s="116"/>
      <c r="P9" s="331"/>
    </row>
    <row r="10" spans="2:16" ht="12.75">
      <c r="B10" s="150">
        <v>1994</v>
      </c>
      <c r="C10" s="301">
        <f t="shared" si="0"/>
        <v>160317.47100000002</v>
      </c>
      <c r="D10" s="131">
        <v>72900.41</v>
      </c>
      <c r="E10" s="131">
        <v>38536.931</v>
      </c>
      <c r="F10" s="131">
        <v>27945.092</v>
      </c>
      <c r="G10" s="131">
        <v>20935.03800000003</v>
      </c>
      <c r="H10" s="131"/>
      <c r="I10" s="131"/>
      <c r="J10" s="116"/>
      <c r="K10" s="116"/>
      <c r="L10" s="116"/>
      <c r="M10" s="116"/>
      <c r="N10" s="116"/>
      <c r="P10" s="331"/>
    </row>
    <row r="11" spans="2:16" ht="12.75">
      <c r="B11" s="150">
        <v>1995</v>
      </c>
      <c r="C11" s="301">
        <f t="shared" si="0"/>
        <v>170305.668</v>
      </c>
      <c r="D11" s="131">
        <v>73705.443</v>
      </c>
      <c r="E11" s="131">
        <v>51785.087</v>
      </c>
      <c r="F11" s="131">
        <v>24709.971</v>
      </c>
      <c r="G11" s="131">
        <v>20105.167000000016</v>
      </c>
      <c r="H11" s="131"/>
      <c r="I11" s="131"/>
      <c r="J11" s="116"/>
      <c r="K11" s="116"/>
      <c r="L11" s="116"/>
      <c r="M11" s="116"/>
      <c r="N11" s="116"/>
      <c r="P11" s="331"/>
    </row>
    <row r="12" spans="2:16" ht="12.75">
      <c r="B12" s="150">
        <v>1996</v>
      </c>
      <c r="C12" s="301">
        <f t="shared" si="0"/>
        <v>226006.204</v>
      </c>
      <c r="D12" s="131">
        <v>97161.996</v>
      </c>
      <c r="E12" s="131">
        <v>72109.605</v>
      </c>
      <c r="F12" s="131">
        <v>29695.233</v>
      </c>
      <c r="G12" s="131">
        <v>27039.369999999995</v>
      </c>
      <c r="H12" s="131"/>
      <c r="I12" s="131"/>
      <c r="J12" s="116"/>
      <c r="K12" s="116"/>
      <c r="L12" s="116"/>
      <c r="M12" s="116"/>
      <c r="N12" s="116"/>
      <c r="P12" s="331"/>
    </row>
    <row r="13" spans="2:16" ht="12.75">
      <c r="B13" s="150">
        <v>1997</v>
      </c>
      <c r="C13" s="301">
        <f t="shared" si="0"/>
        <v>312115.32999999996</v>
      </c>
      <c r="D13" s="131">
        <v>135100.709</v>
      </c>
      <c r="E13" s="131">
        <v>97741.586</v>
      </c>
      <c r="F13" s="131">
        <v>45351.139</v>
      </c>
      <c r="G13" s="131">
        <v>33921.89599999995</v>
      </c>
      <c r="H13" s="131"/>
      <c r="I13" s="131"/>
      <c r="J13" s="116"/>
      <c r="K13" s="116"/>
      <c r="L13" s="116"/>
      <c r="M13" s="116"/>
      <c r="N13" s="116"/>
      <c r="P13" s="331"/>
    </row>
    <row r="14" spans="2:16" ht="12.75">
      <c r="B14" s="150">
        <v>1998</v>
      </c>
      <c r="C14" s="301">
        <f t="shared" si="0"/>
        <v>404225.2029999999</v>
      </c>
      <c r="D14" s="131">
        <v>169476.374</v>
      </c>
      <c r="E14" s="131">
        <v>119871.302</v>
      </c>
      <c r="F14" s="131">
        <v>76598.29</v>
      </c>
      <c r="G14" s="131">
        <v>38279.236999999965</v>
      </c>
      <c r="H14" s="131"/>
      <c r="I14" s="131"/>
      <c r="J14" s="116"/>
      <c r="K14" s="116"/>
      <c r="L14" s="116"/>
      <c r="M14" s="116"/>
      <c r="N14" s="116"/>
      <c r="P14" s="331"/>
    </row>
    <row r="15" spans="2:16" ht="12.75">
      <c r="B15" s="150">
        <v>1999</v>
      </c>
      <c r="C15" s="301">
        <f t="shared" si="0"/>
        <v>521682.40599999996</v>
      </c>
      <c r="D15" s="131">
        <v>216123.404</v>
      </c>
      <c r="E15" s="131">
        <v>151183.503</v>
      </c>
      <c r="F15" s="131">
        <v>106703.716</v>
      </c>
      <c r="G15" s="131">
        <v>47671.78299999994</v>
      </c>
      <c r="H15" s="131"/>
      <c r="I15" s="131"/>
      <c r="J15" s="116"/>
      <c r="K15" s="116"/>
      <c r="L15" s="116"/>
      <c r="M15" s="116"/>
      <c r="N15" s="116"/>
      <c r="P15" s="331"/>
    </row>
    <row r="16" spans="2:16" ht="12.75">
      <c r="B16" s="150">
        <v>2000</v>
      </c>
      <c r="C16" s="301">
        <f t="shared" si="0"/>
        <v>581703.417</v>
      </c>
      <c r="D16" s="131">
        <v>258754.21</v>
      </c>
      <c r="E16" s="131">
        <v>189605.997</v>
      </c>
      <c r="F16" s="131">
        <v>81544.104</v>
      </c>
      <c r="G16" s="131">
        <v>51799.10600000003</v>
      </c>
      <c r="H16" s="131"/>
      <c r="I16" s="131"/>
      <c r="J16" s="116"/>
      <c r="K16" s="116"/>
      <c r="L16" s="116"/>
      <c r="M16" s="116"/>
      <c r="N16" s="116"/>
      <c r="P16" s="331"/>
    </row>
    <row r="17" spans="2:17" ht="12.75">
      <c r="B17" s="150">
        <v>2001</v>
      </c>
      <c r="C17" s="301">
        <f t="shared" si="0"/>
        <v>654870.334</v>
      </c>
      <c r="D17" s="131">
        <v>285523.14</v>
      </c>
      <c r="E17" s="131">
        <v>208408.098</v>
      </c>
      <c r="F17" s="131">
        <v>110688.842</v>
      </c>
      <c r="G17" s="131">
        <v>50250.25399999996</v>
      </c>
      <c r="H17" s="131"/>
      <c r="I17" s="299">
        <v>2001</v>
      </c>
      <c r="J17" s="131">
        <f>SUM(K17:N17)</f>
        <v>665997.8999999999</v>
      </c>
      <c r="K17" s="301">
        <v>283823.4</v>
      </c>
      <c r="L17" s="301">
        <v>207236.5</v>
      </c>
      <c r="M17" s="301">
        <v>119999.29999999999</v>
      </c>
      <c r="N17" s="301">
        <v>54938.699999999895</v>
      </c>
      <c r="P17" s="150"/>
      <c r="Q17" s="331"/>
    </row>
    <row r="18" spans="2:17" ht="12.75">
      <c r="B18" s="150">
        <v>2002</v>
      </c>
      <c r="C18" s="301">
        <f t="shared" si="0"/>
        <v>728283.774</v>
      </c>
      <c r="D18" s="131">
        <v>318380.336</v>
      </c>
      <c r="E18" s="131">
        <v>218441.65</v>
      </c>
      <c r="F18" s="131">
        <v>136257.219</v>
      </c>
      <c r="G18" s="131">
        <v>55204.5689999999</v>
      </c>
      <c r="H18" s="131"/>
      <c r="I18" s="299">
        <v>2002</v>
      </c>
      <c r="J18" s="131">
        <f aca="true" t="shared" si="1" ref="J18:J31">SUM(K18:N18)</f>
        <v>806200</v>
      </c>
      <c r="K18" s="301">
        <v>367734.5</v>
      </c>
      <c r="L18" s="301">
        <v>223738.1</v>
      </c>
      <c r="M18" s="301">
        <v>155075.1</v>
      </c>
      <c r="N18" s="301">
        <v>59652.29999999999</v>
      </c>
      <c r="P18" s="150"/>
      <c r="Q18" s="331"/>
    </row>
    <row r="19" spans="2:17" ht="12.75">
      <c r="B19" s="150">
        <v>2003</v>
      </c>
      <c r="C19" s="301">
        <f t="shared" si="0"/>
        <v>768045.3269999999</v>
      </c>
      <c r="D19" s="131">
        <v>337015.451</v>
      </c>
      <c r="E19" s="131">
        <v>254433.414</v>
      </c>
      <c r="F19" s="131">
        <v>117758.199</v>
      </c>
      <c r="G19" s="131">
        <v>58838.26299999992</v>
      </c>
      <c r="H19" s="131"/>
      <c r="I19" s="299">
        <v>2003</v>
      </c>
      <c r="J19" s="131">
        <f t="shared" si="1"/>
        <v>790309.5</v>
      </c>
      <c r="K19" s="301">
        <v>364447.3</v>
      </c>
      <c r="L19" s="301">
        <v>225154.3</v>
      </c>
      <c r="M19" s="301">
        <v>148412.2</v>
      </c>
      <c r="N19" s="301">
        <v>52295.70000000001</v>
      </c>
      <c r="P19" s="150"/>
      <c r="Q19" s="331"/>
    </row>
    <row r="20" spans="2:21" ht="12.75">
      <c r="B20" s="150">
        <v>2004</v>
      </c>
      <c r="C20" s="301">
        <f t="shared" si="0"/>
        <v>769385.789</v>
      </c>
      <c r="D20" s="131">
        <v>345217.551</v>
      </c>
      <c r="E20" s="131">
        <v>285022.736</v>
      </c>
      <c r="F20" s="131">
        <v>85245.002</v>
      </c>
      <c r="G20" s="131">
        <v>53900.5</v>
      </c>
      <c r="H20" s="131"/>
      <c r="I20" s="299">
        <v>2004</v>
      </c>
      <c r="J20" s="131">
        <f t="shared" si="1"/>
        <v>821247.3</v>
      </c>
      <c r="K20" s="301">
        <v>361533.7</v>
      </c>
      <c r="L20" s="301">
        <v>271614.9</v>
      </c>
      <c r="M20" s="301">
        <v>137803</v>
      </c>
      <c r="N20" s="301">
        <v>50295.70000000001</v>
      </c>
      <c r="P20" s="150">
        <v>2004</v>
      </c>
      <c r="Q20" s="331">
        <f aca="true" t="shared" si="2" ref="Q20:Q31">R20-S20-T20-U20</f>
        <v>752025.285</v>
      </c>
      <c r="R20" s="331">
        <v>769385.789</v>
      </c>
      <c r="S20" s="331">
        <v>5086.617000000001</v>
      </c>
      <c r="T20" s="331">
        <v>13007.767999999998</v>
      </c>
      <c r="U20" s="331">
        <v>-733.881</v>
      </c>
    </row>
    <row r="21" spans="2:21" ht="12.75">
      <c r="B21" s="150">
        <v>2005</v>
      </c>
      <c r="C21" s="301">
        <f t="shared" si="0"/>
        <v>810510.9330000001</v>
      </c>
      <c r="D21" s="131">
        <v>384521.84</v>
      </c>
      <c r="E21" s="131">
        <v>318431.999</v>
      </c>
      <c r="F21" s="131">
        <v>49627.13</v>
      </c>
      <c r="G21" s="131">
        <v>57929.964000000036</v>
      </c>
      <c r="H21" s="131"/>
      <c r="I21" s="299">
        <v>2005</v>
      </c>
      <c r="J21" s="131">
        <f t="shared" si="1"/>
        <v>864949.3999999999</v>
      </c>
      <c r="K21" s="131">
        <v>388075.6</v>
      </c>
      <c r="L21" s="131">
        <v>313739.9</v>
      </c>
      <c r="M21" s="131">
        <v>110805.90000000001</v>
      </c>
      <c r="N21" s="301">
        <v>52327.9999999999</v>
      </c>
      <c r="P21" s="150">
        <v>2005</v>
      </c>
      <c r="Q21" s="331">
        <f t="shared" si="2"/>
        <v>788017.98</v>
      </c>
      <c r="R21" s="331">
        <v>810510.933</v>
      </c>
      <c r="S21" s="331">
        <v>5658.61</v>
      </c>
      <c r="T21" s="331">
        <v>14516.443</v>
      </c>
      <c r="U21" s="331">
        <v>2317.9</v>
      </c>
    </row>
    <row r="22" spans="2:21" ht="12.75">
      <c r="B22" s="150">
        <v>2006</v>
      </c>
      <c r="C22" s="301">
        <f t="shared" si="0"/>
        <v>890078.1529999999</v>
      </c>
      <c r="D22" s="131">
        <v>448099.836</v>
      </c>
      <c r="E22" s="131">
        <v>380576.124</v>
      </c>
      <c r="F22" s="131">
        <v>-5241.528</v>
      </c>
      <c r="G22" s="131">
        <v>66643.72100000002</v>
      </c>
      <c r="H22" s="131"/>
      <c r="I22" s="299">
        <v>2006</v>
      </c>
      <c r="J22" s="131">
        <f t="shared" si="1"/>
        <v>887794.1000000001</v>
      </c>
      <c r="K22" s="131">
        <v>388336</v>
      </c>
      <c r="L22" s="131">
        <v>335746.80000000005</v>
      </c>
      <c r="M22" s="131">
        <v>56158.899999999994</v>
      </c>
      <c r="N22" s="301">
        <v>107552.40000000005</v>
      </c>
      <c r="P22" s="150">
        <v>2006</v>
      </c>
      <c r="Q22" s="331">
        <f t="shared" si="2"/>
        <v>865643.9600000001</v>
      </c>
      <c r="R22" s="331">
        <v>890078.153</v>
      </c>
      <c r="S22" s="331">
        <v>5135.737</v>
      </c>
      <c r="T22" s="331">
        <v>17689.191</v>
      </c>
      <c r="U22" s="331">
        <v>1609.265</v>
      </c>
    </row>
    <row r="23" spans="2:21" ht="12.75">
      <c r="B23" s="150">
        <v>2007</v>
      </c>
      <c r="C23" s="301">
        <f t="shared" si="0"/>
        <v>1002670.0310000001</v>
      </c>
      <c r="D23" s="131">
        <v>527183.636</v>
      </c>
      <c r="E23" s="131">
        <v>409012.492</v>
      </c>
      <c r="F23" s="131">
        <v>-6791.838</v>
      </c>
      <c r="G23" s="131">
        <v>73265.74100000004</v>
      </c>
      <c r="H23" s="131"/>
      <c r="I23" s="299">
        <v>2007</v>
      </c>
      <c r="J23" s="131">
        <f t="shared" si="1"/>
        <v>1005314.2999999999</v>
      </c>
      <c r="K23" s="131">
        <v>452140.4</v>
      </c>
      <c r="L23" s="131">
        <v>428710.7</v>
      </c>
      <c r="M23" s="131">
        <v>59995.50000000001</v>
      </c>
      <c r="N23" s="301">
        <v>64467.69999999989</v>
      </c>
      <c r="P23" s="150">
        <v>2007</v>
      </c>
      <c r="Q23" s="331">
        <f t="shared" si="2"/>
        <v>974220.4379999998</v>
      </c>
      <c r="R23" s="331">
        <v>1002670.031</v>
      </c>
      <c r="S23" s="331">
        <v>5476.243</v>
      </c>
      <c r="T23" s="331">
        <v>19234.962</v>
      </c>
      <c r="U23" s="331">
        <v>3738.388</v>
      </c>
    </row>
    <row r="24" spans="2:21" ht="12.75">
      <c r="B24" s="150">
        <v>2008</v>
      </c>
      <c r="C24" s="301">
        <f t="shared" si="0"/>
        <v>994552.296</v>
      </c>
      <c r="D24" s="131">
        <v>562222.34047</v>
      </c>
      <c r="E24" s="131">
        <v>457248.315</v>
      </c>
      <c r="F24" s="131">
        <v>-168325.183</v>
      </c>
      <c r="G24" s="131">
        <v>143406.82352999982</v>
      </c>
      <c r="H24" s="131"/>
      <c r="I24" s="299">
        <v>2008</v>
      </c>
      <c r="J24" s="131">
        <f t="shared" si="1"/>
        <v>1225884.4700000002</v>
      </c>
      <c r="K24" s="131">
        <v>580983.8</v>
      </c>
      <c r="L24" s="131">
        <v>448359.89999999997</v>
      </c>
      <c r="M24" s="131">
        <v>56822.7</v>
      </c>
      <c r="N24" s="301">
        <v>139718.07000000018</v>
      </c>
      <c r="P24" s="150">
        <v>2008</v>
      </c>
      <c r="Q24" s="331">
        <f t="shared" si="2"/>
        <v>965017.63847</v>
      </c>
      <c r="R24" s="331">
        <v>994552.29547</v>
      </c>
      <c r="S24" s="331">
        <v>5071.248</v>
      </c>
      <c r="T24" s="331">
        <v>20022.651</v>
      </c>
      <c r="U24" s="331">
        <v>4440.758</v>
      </c>
    </row>
    <row r="25" spans="2:21" ht="12.75">
      <c r="B25" s="150">
        <v>2009</v>
      </c>
      <c r="C25" s="301">
        <f t="shared" si="0"/>
        <v>1129552.5520000001</v>
      </c>
      <c r="D25" s="131">
        <v>534190.5615700001</v>
      </c>
      <c r="E25" s="131">
        <v>407795.12645</v>
      </c>
      <c r="F25" s="131">
        <v>50567.42464320001</v>
      </c>
      <c r="G25" s="131">
        <v>136999.43933680002</v>
      </c>
      <c r="H25" s="131"/>
      <c r="I25" s="299">
        <v>2009</v>
      </c>
      <c r="J25" s="131">
        <f t="shared" si="1"/>
        <v>1161270.2999999998</v>
      </c>
      <c r="K25" s="131">
        <v>596053.9</v>
      </c>
      <c r="L25" s="131">
        <v>490513.7</v>
      </c>
      <c r="M25" s="131">
        <v>-59627.50000000001</v>
      </c>
      <c r="N25" s="301">
        <v>134330.19999999978</v>
      </c>
      <c r="P25" s="150">
        <v>2009</v>
      </c>
      <c r="Q25" s="331">
        <f t="shared" si="2"/>
        <v>1105072.8847087002</v>
      </c>
      <c r="R25" s="331">
        <v>1129552.5524000002</v>
      </c>
      <c r="S25" s="331">
        <v>4062.4908136</v>
      </c>
      <c r="T25" s="331">
        <v>19496.5685997</v>
      </c>
      <c r="U25" s="331">
        <v>920.608278</v>
      </c>
    </row>
    <row r="26" spans="2:21" ht="12.75">
      <c r="B26" s="150">
        <v>2010</v>
      </c>
      <c r="C26" s="301">
        <f t="shared" si="0"/>
        <v>1260425.0459999999</v>
      </c>
      <c r="D26" s="131">
        <v>626530.4128500001</v>
      </c>
      <c r="E26" s="131">
        <v>504509.2610500001</v>
      </c>
      <c r="F26" s="131">
        <v>4463.831753</v>
      </c>
      <c r="G26" s="131">
        <v>124921.54034699965</v>
      </c>
      <c r="H26" s="131"/>
      <c r="I26" s="299">
        <v>2010</v>
      </c>
      <c r="J26" s="131">
        <f t="shared" si="1"/>
        <v>1310716.5</v>
      </c>
      <c r="K26" s="131">
        <v>640875.1000000001</v>
      </c>
      <c r="L26" s="131">
        <v>485554.9</v>
      </c>
      <c r="M26" s="131">
        <v>50057.6</v>
      </c>
      <c r="N26" s="301">
        <v>134228.89999999988</v>
      </c>
      <c r="P26" s="150">
        <v>2010</v>
      </c>
      <c r="Q26" s="331">
        <f t="shared" si="2"/>
        <v>1235362.0454116003</v>
      </c>
      <c r="R26" s="331">
        <v>1260425.04581</v>
      </c>
      <c r="S26" s="331">
        <v>4670.7920251000005</v>
      </c>
      <c r="T26" s="331">
        <v>18095.9298573</v>
      </c>
      <c r="U26" s="331">
        <v>2296.278516</v>
      </c>
    </row>
    <row r="27" spans="2:21" ht="12.75">
      <c r="B27" s="150">
        <v>2011</v>
      </c>
      <c r="C27" s="301">
        <f t="shared" si="0"/>
        <v>1294054.1439999999</v>
      </c>
      <c r="D27" s="131">
        <v>720445.3089699999</v>
      </c>
      <c r="E27" s="131">
        <v>537142.5411</v>
      </c>
      <c r="F27" s="131">
        <v>-76433.505058</v>
      </c>
      <c r="G27" s="131">
        <v>112899.79898800002</v>
      </c>
      <c r="H27" s="131"/>
      <c r="I27" s="299">
        <v>2011</v>
      </c>
      <c r="J27" s="131">
        <f t="shared" si="1"/>
        <v>1464358.9000000001</v>
      </c>
      <c r="K27" s="131">
        <v>688965.2000000001</v>
      </c>
      <c r="L27" s="131">
        <v>555677.1000000001</v>
      </c>
      <c r="M27" s="131">
        <v>69920.8</v>
      </c>
      <c r="N27" s="301">
        <v>149795.79999999976</v>
      </c>
      <c r="P27" s="150">
        <v>2011</v>
      </c>
      <c r="Q27" s="331">
        <f t="shared" si="2"/>
        <v>1270701.1617260005</v>
      </c>
      <c r="R27" s="331">
        <v>1294054.1438400003</v>
      </c>
      <c r="S27" s="331">
        <v>5078.872429000001</v>
      </c>
      <c r="T27" s="331">
        <v>15255.595966999997</v>
      </c>
      <c r="U27" s="331">
        <v>3018.513718</v>
      </c>
    </row>
    <row r="28" spans="2:21" ht="12.75">
      <c r="B28" s="150">
        <v>2012</v>
      </c>
      <c r="C28" s="301">
        <f t="shared" si="0"/>
        <v>1314439.59</v>
      </c>
      <c r="D28" s="131">
        <v>758912.456</v>
      </c>
      <c r="E28" s="131">
        <v>579987.467</v>
      </c>
      <c r="F28" s="131">
        <v>-130131.407</v>
      </c>
      <c r="G28" s="131">
        <v>105671.07400000026</v>
      </c>
      <c r="H28" s="131"/>
      <c r="I28" s="299">
        <v>2012</v>
      </c>
      <c r="J28" s="131">
        <f t="shared" si="1"/>
        <v>1467299.6</v>
      </c>
      <c r="K28" s="131">
        <v>747986.1000000001</v>
      </c>
      <c r="L28" s="131">
        <v>556234.1</v>
      </c>
      <c r="M28" s="131">
        <v>46022.2</v>
      </c>
      <c r="N28" s="301">
        <v>117057.20000000003</v>
      </c>
      <c r="P28" s="150">
        <v>2012</v>
      </c>
      <c r="Q28" s="331">
        <f t="shared" si="2"/>
        <v>1305717.5520630002</v>
      </c>
      <c r="R28" s="331">
        <v>1314439.591</v>
      </c>
      <c r="S28" s="331">
        <v>5869.525</v>
      </c>
      <c r="T28" s="331">
        <v>2279.3239370000006</v>
      </c>
      <c r="U28" s="331">
        <v>573.19</v>
      </c>
    </row>
    <row r="29" spans="2:21" ht="12.75">
      <c r="B29" s="150">
        <v>2013</v>
      </c>
      <c r="C29" s="301">
        <f t="shared" si="0"/>
        <v>1561751.5629999998</v>
      </c>
      <c r="D29" s="131">
        <v>905523.485</v>
      </c>
      <c r="E29" s="131">
        <v>556793.891</v>
      </c>
      <c r="F29" s="131">
        <v>-7423.771</v>
      </c>
      <c r="G29" s="131">
        <v>106857.95799999987</v>
      </c>
      <c r="H29" s="131"/>
      <c r="I29" s="299">
        <v>2013</v>
      </c>
      <c r="J29" s="131">
        <f t="shared" si="1"/>
        <v>1605207.5</v>
      </c>
      <c r="K29" s="131">
        <v>818095.4</v>
      </c>
      <c r="L29" s="131">
        <v>622626</v>
      </c>
      <c r="M29" s="131">
        <v>52982.299999999996</v>
      </c>
      <c r="N29" s="301">
        <v>111503.79999999999</v>
      </c>
      <c r="P29" s="150">
        <v>2013</v>
      </c>
      <c r="Q29" s="331">
        <f t="shared" si="2"/>
        <v>1551266.8978380002</v>
      </c>
      <c r="R29" s="331">
        <v>1561751.563</v>
      </c>
      <c r="S29" s="331">
        <v>6251.684</v>
      </c>
      <c r="T29" s="331">
        <v>1022.6221619999998</v>
      </c>
      <c r="U29" s="331">
        <v>3210.359</v>
      </c>
    </row>
    <row r="30" spans="2:21" ht="12.75">
      <c r="B30" s="150">
        <v>2014</v>
      </c>
      <c r="C30" s="301">
        <f t="shared" si="0"/>
        <v>1807813.7519999999</v>
      </c>
      <c r="D30" s="131">
        <v>985866.065</v>
      </c>
      <c r="E30" s="131">
        <v>667085.053</v>
      </c>
      <c r="F30" s="131">
        <v>111646.771</v>
      </c>
      <c r="G30" s="131">
        <v>43215.86300000013</v>
      </c>
      <c r="H30" s="131"/>
      <c r="I30" s="299">
        <v>2014</v>
      </c>
      <c r="J30" s="131">
        <f t="shared" si="1"/>
        <v>1770163</v>
      </c>
      <c r="K30" s="131">
        <v>1006377</v>
      </c>
      <c r="L30" s="131">
        <v>609392.7</v>
      </c>
      <c r="M30" s="131">
        <v>134441.8</v>
      </c>
      <c r="N30" s="301">
        <v>19951.50000000006</v>
      </c>
      <c r="P30" s="150">
        <v>2014</v>
      </c>
      <c r="Q30" s="331">
        <f t="shared" si="2"/>
        <v>1796154.7142019998</v>
      </c>
      <c r="R30" s="331">
        <v>1807813.752201</v>
      </c>
      <c r="S30" s="331">
        <v>6426.98621</v>
      </c>
      <c r="T30" s="331">
        <v>563.317249</v>
      </c>
      <c r="U30" s="331">
        <v>4668.7345399999995</v>
      </c>
    </row>
    <row r="31" spans="2:21" ht="12.75">
      <c r="B31" s="150">
        <v>2015</v>
      </c>
      <c r="C31" s="301">
        <f t="shared" si="0"/>
        <v>2366465.5939999996</v>
      </c>
      <c r="D31" s="131">
        <v>1237593.183</v>
      </c>
      <c r="E31" s="131">
        <v>707212.835</v>
      </c>
      <c r="F31" s="131">
        <v>354293.503</v>
      </c>
      <c r="G31" s="131">
        <v>67366.07299999986</v>
      </c>
      <c r="H31" s="131"/>
      <c r="I31" s="299">
        <v>2015</v>
      </c>
      <c r="J31" s="131">
        <f t="shared" si="1"/>
        <v>1978980.6</v>
      </c>
      <c r="K31" s="131">
        <v>1059206.2000000002</v>
      </c>
      <c r="L31" s="131">
        <v>703848.5000000001</v>
      </c>
      <c r="M31" s="131">
        <v>159970.59999999998</v>
      </c>
      <c r="N31" s="301">
        <v>55955.299999999814</v>
      </c>
      <c r="P31" s="150">
        <v>2015</v>
      </c>
      <c r="Q31" s="331">
        <f t="shared" si="2"/>
        <v>2355023.7860190007</v>
      </c>
      <c r="R31" s="331">
        <v>2366425.5457070004</v>
      </c>
      <c r="S31" s="331">
        <v>7244.03</v>
      </c>
      <c r="T31" s="331">
        <v>575.81822</v>
      </c>
      <c r="U31" s="331">
        <v>3581.911468</v>
      </c>
    </row>
    <row r="32" spans="2:21" ht="12.75">
      <c r="B32" s="150">
        <v>2016</v>
      </c>
      <c r="C32" s="331">
        <v>2716180.516269</v>
      </c>
      <c r="D32" s="331">
        <v>1426002.201958</v>
      </c>
      <c r="E32" s="331">
        <v>791698.7675709999</v>
      </c>
      <c r="F32" s="331">
        <v>411389.44836000004</v>
      </c>
      <c r="G32" s="331">
        <f>+C32-D32-E32-F32</f>
        <v>87090.09837999986</v>
      </c>
      <c r="H32" s="331"/>
      <c r="I32" s="150">
        <v>2016</v>
      </c>
      <c r="J32" s="331">
        <v>2407716.6523999996</v>
      </c>
      <c r="K32" s="331">
        <v>1249299.4999999995</v>
      </c>
      <c r="L32" s="331">
        <v>741988.7</v>
      </c>
      <c r="M32" s="331">
        <v>348945.20000000007</v>
      </c>
      <c r="N32" s="148">
        <f>+J32-K32-L32-M32</f>
        <v>67483.2524</v>
      </c>
      <c r="P32" s="150">
        <v>2016</v>
      </c>
      <c r="Q32" s="331">
        <v>2706872.307216</v>
      </c>
      <c r="R32" s="331">
        <v>2716180.516269</v>
      </c>
      <c r="S32" s="331">
        <v>9028.855005</v>
      </c>
      <c r="T32" s="331">
        <v>279.35404800000003</v>
      </c>
      <c r="U32" s="147">
        <v>0</v>
      </c>
    </row>
    <row r="33" spans="2:18" ht="12.75">
      <c r="B33" s="150"/>
      <c r="C33" s="331"/>
      <c r="D33" s="331"/>
      <c r="E33" s="331"/>
      <c r="F33" s="331"/>
      <c r="G33" s="331"/>
      <c r="H33" s="331"/>
      <c r="I33" s="150"/>
      <c r="J33" s="331"/>
      <c r="K33" s="331"/>
      <c r="L33" s="331"/>
      <c r="M33" s="331"/>
      <c r="N33" s="148"/>
      <c r="Q33" s="331"/>
      <c r="R33" s="148"/>
    </row>
    <row r="34" spans="2:17" ht="12.75">
      <c r="B34" s="150"/>
      <c r="C34" s="331"/>
      <c r="D34" s="331"/>
      <c r="E34" s="331"/>
      <c r="F34" s="331"/>
      <c r="G34" s="331"/>
      <c r="H34" s="331"/>
      <c r="I34" s="150"/>
      <c r="J34" s="331"/>
      <c r="K34" s="331"/>
      <c r="L34" s="331"/>
      <c r="M34" s="331"/>
      <c r="N34" s="148"/>
      <c r="Q34" s="331"/>
    </row>
    <row r="35" ht="12.75">
      <c r="Q35" s="331"/>
    </row>
    <row r="36" spans="2:16" ht="12.75">
      <c r="B36" s="147" t="s">
        <v>125</v>
      </c>
      <c r="I36" s="147" t="s">
        <v>125</v>
      </c>
      <c r="P36" s="147" t="s">
        <v>125</v>
      </c>
    </row>
    <row r="37" spans="2:21" ht="39.75" customHeight="1">
      <c r="B37" s="447" t="s">
        <v>462</v>
      </c>
      <c r="C37" s="449"/>
      <c r="D37" s="449"/>
      <c r="E37" s="449"/>
      <c r="F37" s="449"/>
      <c r="G37" s="449"/>
      <c r="I37" s="147" t="s">
        <v>351</v>
      </c>
      <c r="P37" s="448" t="s">
        <v>376</v>
      </c>
      <c r="Q37" s="448"/>
      <c r="R37" s="448"/>
      <c r="S37" s="448"/>
      <c r="T37" s="448"/>
      <c r="U37" s="448"/>
    </row>
    <row r="38" spans="2:21" ht="30" customHeight="1">
      <c r="B38" s="147" t="s">
        <v>251</v>
      </c>
      <c r="I38" s="147" t="s">
        <v>251</v>
      </c>
      <c r="P38" s="447" t="s">
        <v>462</v>
      </c>
      <c r="Q38" s="447"/>
      <c r="R38" s="447"/>
      <c r="S38" s="447"/>
      <c r="T38" s="447"/>
      <c r="U38" s="447"/>
    </row>
    <row r="40" ht="12.75">
      <c r="P40" s="147" t="s">
        <v>251</v>
      </c>
    </row>
    <row r="75" ht="12.75" customHeight="1"/>
  </sheetData>
  <sheetProtection/>
  <mergeCells count="9">
    <mergeCell ref="P38:U38"/>
    <mergeCell ref="P3:U3"/>
    <mergeCell ref="P4:U4"/>
    <mergeCell ref="P37:U37"/>
    <mergeCell ref="B3:G3"/>
    <mergeCell ref="I3:N3"/>
    <mergeCell ref="B4:G4"/>
    <mergeCell ref="I4:N4"/>
    <mergeCell ref="B37:G37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1"/>
  <sheetViews>
    <sheetView showGridLines="0" zoomScalePageLayoutView="0" workbookViewId="0" topLeftCell="A1">
      <selection activeCell="C12" sqref="C12"/>
    </sheetView>
  </sheetViews>
  <sheetFormatPr defaultColWidth="11.421875" defaultRowHeight="15"/>
  <cols>
    <col min="1" max="2" width="11.421875" style="72" customWidth="1"/>
    <col min="3" max="3" width="17.421875" style="72" customWidth="1"/>
    <col min="4" max="5" width="11.421875" style="72" customWidth="1"/>
    <col min="6" max="6" width="17.421875" style="72" customWidth="1"/>
    <col min="7" max="16384" width="11.421875" style="72" customWidth="1"/>
  </cols>
  <sheetData>
    <row r="1" ht="15.75">
      <c r="A1" s="19" t="s">
        <v>58</v>
      </c>
    </row>
    <row r="3" spans="1:7" ht="15.75">
      <c r="A3" s="63"/>
      <c r="B3" s="63"/>
      <c r="C3" s="63"/>
      <c r="D3" s="63"/>
      <c r="G3" s="64"/>
    </row>
    <row r="4" spans="1:7" ht="26.25" customHeight="1">
      <c r="A4" s="63"/>
      <c r="B4" s="450" t="s">
        <v>56</v>
      </c>
      <c r="C4" s="450"/>
      <c r="D4" s="63"/>
      <c r="E4"/>
      <c r="F4"/>
      <c r="G4" s="64"/>
    </row>
    <row r="5" spans="1:7" ht="15.75">
      <c r="A5" s="63"/>
      <c r="B5" s="450" t="s">
        <v>379</v>
      </c>
      <c r="C5" s="450"/>
      <c r="D5" s="63"/>
      <c r="E5"/>
      <c r="F5"/>
      <c r="G5" s="64"/>
    </row>
    <row r="6" spans="1:7" ht="42.75">
      <c r="A6" s="63"/>
      <c r="B6" s="70" t="s">
        <v>0</v>
      </c>
      <c r="C6" s="73" t="s">
        <v>36</v>
      </c>
      <c r="D6" s="63"/>
      <c r="E6"/>
      <c r="F6"/>
      <c r="G6" s="64"/>
    </row>
    <row r="7" spans="1:7" ht="15.75">
      <c r="A7" s="63"/>
      <c r="B7" s="74">
        <v>2010</v>
      </c>
      <c r="C7" s="14">
        <v>0.96</v>
      </c>
      <c r="D7" s="63"/>
      <c r="E7"/>
      <c r="F7"/>
      <c r="G7" s="64"/>
    </row>
    <row r="8" spans="1:7" ht="15.75">
      <c r="A8" s="63"/>
      <c r="B8" s="74">
        <v>2011</v>
      </c>
      <c r="C8" s="14">
        <v>1.05</v>
      </c>
      <c r="D8" s="63"/>
      <c r="E8"/>
      <c r="F8"/>
      <c r="G8" s="64"/>
    </row>
    <row r="9" spans="1:7" ht="15.75">
      <c r="A9" s="63"/>
      <c r="B9" s="74">
        <v>2012</v>
      </c>
      <c r="C9" s="14">
        <v>0.99</v>
      </c>
      <c r="D9" s="63"/>
      <c r="E9"/>
      <c r="F9"/>
      <c r="G9" s="64"/>
    </row>
    <row r="10" spans="1:7" ht="15.75">
      <c r="A10" s="63"/>
      <c r="B10" s="74">
        <v>2013</v>
      </c>
      <c r="C10" s="14">
        <v>0.9</v>
      </c>
      <c r="D10" s="63"/>
      <c r="E10"/>
      <c r="F10"/>
      <c r="G10" s="64"/>
    </row>
    <row r="11" spans="1:7" ht="15.75">
      <c r="A11" s="63"/>
      <c r="B11" s="74">
        <v>2014</v>
      </c>
      <c r="C11" s="14">
        <v>0.81</v>
      </c>
      <c r="D11" s="63"/>
      <c r="E11"/>
      <c r="F11"/>
      <c r="G11" s="64"/>
    </row>
    <row r="12" spans="1:7" ht="15.75">
      <c r="A12" s="63"/>
      <c r="B12" s="74">
        <v>2015</v>
      </c>
      <c r="C12" s="75">
        <v>0.65</v>
      </c>
      <c r="D12" s="63"/>
      <c r="E12"/>
      <c r="F12"/>
      <c r="G12" s="64"/>
    </row>
    <row r="13" spans="1:7" ht="15.75">
      <c r="A13" s="63"/>
      <c r="B13" s="74">
        <v>2016</v>
      </c>
      <c r="C13" s="75">
        <v>0.5723819119069297</v>
      </c>
      <c r="D13" s="63"/>
      <c r="E13"/>
      <c r="F13"/>
      <c r="G13" s="64"/>
    </row>
    <row r="14" spans="1:7" ht="15.75">
      <c r="A14" s="63"/>
      <c r="B14" s="74"/>
      <c r="C14" s="75"/>
      <c r="D14" s="63"/>
      <c r="E14"/>
      <c r="F14"/>
      <c r="G14" s="64"/>
    </row>
    <row r="15" spans="1:6" ht="15.75">
      <c r="A15" s="63"/>
      <c r="B15" s="76"/>
      <c r="C15" s="76"/>
      <c r="D15" s="63"/>
      <c r="E15"/>
      <c r="F15"/>
    </row>
    <row r="16" spans="1:6" ht="15.75">
      <c r="A16" s="63"/>
      <c r="B16" s="77"/>
      <c r="C16" s="77"/>
      <c r="D16" s="63"/>
      <c r="E16"/>
      <c r="F16"/>
    </row>
    <row r="17" spans="1:4" ht="18" customHeight="1">
      <c r="A17" s="63"/>
      <c r="B17" s="77"/>
      <c r="C17" s="77"/>
      <c r="D17" s="63"/>
    </row>
    <row r="18" spans="1:4" ht="18" customHeight="1">
      <c r="A18" s="63"/>
      <c r="B18" s="71" t="s">
        <v>177</v>
      </c>
      <c r="C18" s="77"/>
      <c r="D18" s="63"/>
    </row>
    <row r="19" spans="1:4" ht="15.75">
      <c r="A19" s="63"/>
      <c r="B19" s="71" t="s">
        <v>342</v>
      </c>
      <c r="C19" s="77"/>
      <c r="D19" s="63"/>
    </row>
    <row r="20" ht="15.75">
      <c r="B20" s="71" t="s">
        <v>263</v>
      </c>
    </row>
    <row r="23" spans="4:9" ht="42.75" customHeight="1">
      <c r="D23" s="283"/>
      <c r="E23" s="283"/>
      <c r="F23" s="283"/>
      <c r="G23" s="283"/>
      <c r="H23" s="283"/>
      <c r="I23" s="209"/>
    </row>
    <row r="51" ht="15.75">
      <c r="F51" s="110"/>
    </row>
  </sheetData>
  <sheetProtection/>
  <mergeCells count="2"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showGridLines="0" zoomScalePageLayoutView="0" workbookViewId="0" topLeftCell="A1">
      <selection activeCell="F6" sqref="F6"/>
    </sheetView>
  </sheetViews>
  <sheetFormatPr defaultColWidth="11.421875" defaultRowHeight="15"/>
  <cols>
    <col min="1" max="2" width="11.421875" style="72" customWidth="1"/>
    <col min="3" max="3" width="21.421875" style="72" customWidth="1"/>
    <col min="4" max="4" width="15.421875" style="72" customWidth="1"/>
    <col min="5" max="5" width="11.421875" style="72" customWidth="1"/>
    <col min="6" max="6" width="21.421875" style="72" customWidth="1"/>
    <col min="7" max="16384" width="11.421875" style="72" customWidth="1"/>
  </cols>
  <sheetData>
    <row r="1" ht="15.75">
      <c r="A1" s="19" t="s">
        <v>58</v>
      </c>
    </row>
    <row r="3" spans="1:7" ht="15" customHeight="1">
      <c r="A3" s="63"/>
      <c r="B3" s="450" t="s">
        <v>47</v>
      </c>
      <c r="C3" s="450"/>
      <c r="D3" s="63"/>
      <c r="E3"/>
      <c r="F3"/>
      <c r="G3" s="64"/>
    </row>
    <row r="4" spans="1:7" ht="44.25" customHeight="1">
      <c r="A4" s="63"/>
      <c r="B4" s="450" t="s">
        <v>304</v>
      </c>
      <c r="C4" s="450"/>
      <c r="D4" s="63"/>
      <c r="E4"/>
      <c r="F4"/>
      <c r="G4" s="64"/>
    </row>
    <row r="5" spans="1:7" ht="15.75" customHeight="1">
      <c r="A5" s="63"/>
      <c r="B5" s="450" t="s">
        <v>119</v>
      </c>
      <c r="C5" s="450"/>
      <c r="D5" s="63"/>
      <c r="E5"/>
      <c r="F5"/>
      <c r="G5" s="64"/>
    </row>
    <row r="6" spans="1:7" ht="28.5">
      <c r="A6" s="63"/>
      <c r="B6" s="70" t="s">
        <v>0</v>
      </c>
      <c r="C6" s="73" t="s">
        <v>57</v>
      </c>
      <c r="D6" s="63"/>
      <c r="E6"/>
      <c r="F6"/>
      <c r="G6" s="64"/>
    </row>
    <row r="7" spans="1:7" ht="15.75">
      <c r="A7" s="63"/>
      <c r="B7" s="74">
        <v>2010</v>
      </c>
      <c r="C7" s="207">
        <v>8.95</v>
      </c>
      <c r="D7" s="63"/>
      <c r="E7"/>
      <c r="F7"/>
      <c r="G7" s="64"/>
    </row>
    <row r="8" spans="1:7" ht="15.75">
      <c r="A8" s="63"/>
      <c r="B8" s="74">
        <v>2011</v>
      </c>
      <c r="C8" s="207">
        <v>8.8</v>
      </c>
      <c r="D8" s="63"/>
      <c r="E8"/>
      <c r="F8"/>
      <c r="G8" s="64"/>
    </row>
    <row r="9" spans="1:7" ht="15.75">
      <c r="A9" s="63"/>
      <c r="B9" s="74">
        <v>2012</v>
      </c>
      <c r="C9" s="207">
        <v>9.05</v>
      </c>
      <c r="D9" s="63"/>
      <c r="E9"/>
      <c r="F9"/>
      <c r="G9" s="64"/>
    </row>
    <row r="10" spans="1:7" ht="15.75">
      <c r="A10" s="63"/>
      <c r="B10" s="74">
        <v>2013</v>
      </c>
      <c r="C10" s="207">
        <v>8.95</v>
      </c>
      <c r="D10" s="63"/>
      <c r="E10"/>
      <c r="F10"/>
      <c r="G10" s="64"/>
    </row>
    <row r="11" spans="1:6" ht="15.75">
      <c r="A11" s="63"/>
      <c r="B11" s="74">
        <v>2014</v>
      </c>
      <c r="C11" s="207">
        <v>8.95</v>
      </c>
      <c r="D11" s="63"/>
      <c r="E11"/>
      <c r="F11"/>
    </row>
    <row r="12" spans="1:6" ht="15.75">
      <c r="A12" s="63"/>
      <c r="B12" s="74">
        <v>2015</v>
      </c>
      <c r="C12" s="207">
        <v>9.2</v>
      </c>
      <c r="D12" s="63"/>
      <c r="E12"/>
      <c r="F12"/>
    </row>
    <row r="13" spans="1:6" ht="18" customHeight="1">
      <c r="A13" s="250"/>
      <c r="B13" s="74">
        <v>2016</v>
      </c>
      <c r="C13" s="216">
        <v>9.05</v>
      </c>
      <c r="E13"/>
      <c r="F13"/>
    </row>
    <row r="14" spans="1:3" ht="18" customHeight="1">
      <c r="A14" s="250"/>
      <c r="B14" s="74"/>
      <c r="C14" s="216"/>
    </row>
    <row r="15" spans="1:3" ht="18" customHeight="1">
      <c r="A15" s="250"/>
      <c r="B15" s="74"/>
      <c r="C15" s="216"/>
    </row>
    <row r="16" spans="1:4" ht="15.75">
      <c r="A16" s="63"/>
      <c r="B16" s="74"/>
      <c r="C16" s="196"/>
      <c r="D16" s="63"/>
    </row>
    <row r="17" spans="2:3" ht="15.75">
      <c r="B17" s="74"/>
      <c r="C17" s="196"/>
    </row>
    <row r="18" spans="2:3" ht="15.75">
      <c r="B18" s="77"/>
      <c r="C18" s="77"/>
    </row>
    <row r="19" spans="2:3" ht="15.75">
      <c r="B19" s="71" t="s">
        <v>177</v>
      </c>
      <c r="C19" s="77"/>
    </row>
    <row r="20" spans="2:6" ht="15" customHeight="1">
      <c r="B20" s="71"/>
      <c r="C20" s="71"/>
      <c r="E20" s="34"/>
      <c r="F20" s="40"/>
    </row>
    <row r="21" spans="2:6" ht="14.25">
      <c r="B21" s="62" t="s">
        <v>124</v>
      </c>
      <c r="E21" s="139"/>
      <c r="F21" s="40"/>
    </row>
    <row r="22" spans="5:6" ht="14.25">
      <c r="E22" s="34"/>
      <c r="F22" s="40"/>
    </row>
    <row r="48" ht="15.75">
      <c r="F48" s="110"/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2" width="11.421875" style="64" customWidth="1"/>
    <col min="3" max="6" width="12.00390625" style="64" customWidth="1"/>
    <col min="7" max="7" width="14.8515625" style="64" customWidth="1"/>
    <col min="8" max="8" width="11.421875" style="64" customWidth="1"/>
    <col min="9" max="11" width="12.00390625" style="64" customWidth="1"/>
    <col min="12" max="16384" width="11.421875" style="64" customWidth="1"/>
  </cols>
  <sheetData>
    <row r="1" spans="1:2" ht="15.75">
      <c r="A1" s="19" t="s">
        <v>58</v>
      </c>
      <c r="B1" s="72"/>
    </row>
    <row r="2" spans="1:2" ht="15.75">
      <c r="A2" s="72"/>
      <c r="B2" s="72"/>
    </row>
    <row r="3" spans="2:13" ht="15" customHeight="1">
      <c r="B3" s="450" t="s">
        <v>48</v>
      </c>
      <c r="C3" s="450"/>
      <c r="D3" s="450"/>
      <c r="E3" s="450"/>
      <c r="F3" s="450"/>
      <c r="H3"/>
      <c r="I3" s="450" t="s">
        <v>48</v>
      </c>
      <c r="J3" s="450"/>
      <c r="K3" s="450"/>
      <c r="L3" s="450"/>
      <c r="M3" s="450"/>
    </row>
    <row r="4" spans="2:13" ht="15" customHeight="1">
      <c r="B4" s="450" t="s">
        <v>119</v>
      </c>
      <c r="C4" s="450"/>
      <c r="D4" s="450"/>
      <c r="E4" s="450"/>
      <c r="F4" s="450"/>
      <c r="H4"/>
      <c r="I4" s="450" t="s">
        <v>414</v>
      </c>
      <c r="J4" s="450"/>
      <c r="K4" s="450"/>
      <c r="L4" s="450"/>
      <c r="M4" s="450"/>
    </row>
    <row r="5" spans="2:13" ht="15.75">
      <c r="B5" s="70" t="s">
        <v>0</v>
      </c>
      <c r="C5" s="70" t="s">
        <v>92</v>
      </c>
      <c r="D5" s="70" t="s">
        <v>93</v>
      </c>
      <c r="E5" s="70" t="s">
        <v>94</v>
      </c>
      <c r="F5" s="70" t="s">
        <v>17</v>
      </c>
      <c r="H5"/>
      <c r="I5" s="70" t="s">
        <v>0</v>
      </c>
      <c r="J5" s="70" t="s">
        <v>92</v>
      </c>
      <c r="K5" s="70" t="s">
        <v>93</v>
      </c>
      <c r="L5" s="70" t="s">
        <v>94</v>
      </c>
      <c r="M5" s="70" t="s">
        <v>17</v>
      </c>
    </row>
    <row r="6" spans="2:13" ht="15.75">
      <c r="B6" s="15">
        <v>2003</v>
      </c>
      <c r="C6" s="295">
        <v>53.666666666666664</v>
      </c>
      <c r="D6" s="295">
        <v>23</v>
      </c>
      <c r="E6" s="287">
        <v>22</v>
      </c>
      <c r="F6" s="287">
        <f>SUM(C6:E6)</f>
        <v>98.66666666666666</v>
      </c>
      <c r="G6" s="71"/>
      <c r="H6" s="116"/>
      <c r="I6" s="15"/>
      <c r="J6" s="16"/>
      <c r="K6" s="16"/>
      <c r="L6" s="17"/>
      <c r="M6" s="17"/>
    </row>
    <row r="7" spans="2:13" ht="15.75">
      <c r="B7" s="15">
        <v>2004</v>
      </c>
      <c r="C7" s="295">
        <v>63.666666666666664</v>
      </c>
      <c r="D7" s="295">
        <v>20.833333333333332</v>
      </c>
      <c r="E7" s="287">
        <v>14.333333333333334</v>
      </c>
      <c r="F7" s="287">
        <f aca="true" t="shared" si="0" ref="F7:F17">SUM(C7:E7)</f>
        <v>98.83333333333333</v>
      </c>
      <c r="G7" s="71"/>
      <c r="H7" s="116"/>
      <c r="I7" s="15"/>
      <c r="J7" s="16"/>
      <c r="K7" s="16"/>
      <c r="L7" s="17"/>
      <c r="M7" s="17"/>
    </row>
    <row r="8" spans="2:13" ht="15.75">
      <c r="B8" s="15">
        <v>2005</v>
      </c>
      <c r="C8" s="295">
        <v>74.5</v>
      </c>
      <c r="D8" s="295">
        <v>15</v>
      </c>
      <c r="E8" s="287">
        <v>10</v>
      </c>
      <c r="F8" s="287">
        <f t="shared" si="0"/>
        <v>99.5</v>
      </c>
      <c r="G8" s="71"/>
      <c r="H8" s="116"/>
      <c r="I8" s="89">
        <v>2005</v>
      </c>
      <c r="J8" s="295">
        <v>74.5</v>
      </c>
      <c r="K8" s="295">
        <v>15</v>
      </c>
      <c r="L8" s="287">
        <v>10</v>
      </c>
      <c r="M8" s="289">
        <f aca="true" t="shared" si="1" ref="M8:M17">SUM(J8:L8)</f>
        <v>99.5</v>
      </c>
    </row>
    <row r="9" spans="2:13" ht="15.75">
      <c r="B9" s="15">
        <v>2006</v>
      </c>
      <c r="C9" s="295">
        <v>80</v>
      </c>
      <c r="D9" s="295">
        <v>11.25</v>
      </c>
      <c r="E9" s="287">
        <v>8.5</v>
      </c>
      <c r="F9" s="287">
        <f t="shared" si="0"/>
        <v>99.75</v>
      </c>
      <c r="G9" s="71"/>
      <c r="H9" s="116"/>
      <c r="I9" s="89">
        <v>2006</v>
      </c>
      <c r="J9" s="295">
        <v>80</v>
      </c>
      <c r="K9" s="295">
        <v>11.25</v>
      </c>
      <c r="L9" s="287">
        <v>8.5</v>
      </c>
      <c r="M9" s="289">
        <f>SUM(J9:L9)</f>
        <v>99.75</v>
      </c>
    </row>
    <row r="10" spans="2:13" ht="15.75">
      <c r="B10" s="15">
        <v>2007</v>
      </c>
      <c r="C10" s="295">
        <v>83.75</v>
      </c>
      <c r="D10" s="295">
        <v>10.75</v>
      </c>
      <c r="E10" s="287">
        <v>5.5</v>
      </c>
      <c r="F10" s="287">
        <f t="shared" si="0"/>
        <v>100</v>
      </c>
      <c r="G10" s="71"/>
      <c r="H10" s="116"/>
      <c r="I10" s="89">
        <v>2007</v>
      </c>
      <c r="J10" s="295">
        <v>83.75</v>
      </c>
      <c r="K10" s="295">
        <v>10.75</v>
      </c>
      <c r="L10" s="287">
        <v>5.5</v>
      </c>
      <c r="M10" s="289">
        <f>SUM(J10:L10)</f>
        <v>100</v>
      </c>
    </row>
    <row r="11" spans="2:13" ht="15.75">
      <c r="B11" s="15">
        <v>2008</v>
      </c>
      <c r="C11" s="295">
        <v>84</v>
      </c>
      <c r="D11" s="295">
        <v>10.25</v>
      </c>
      <c r="E11" s="287">
        <v>5.75</v>
      </c>
      <c r="F11" s="287">
        <f t="shared" si="0"/>
        <v>100</v>
      </c>
      <c r="G11" s="71"/>
      <c r="H11" s="116"/>
      <c r="I11" s="89">
        <v>2008</v>
      </c>
      <c r="J11" s="295">
        <v>84</v>
      </c>
      <c r="K11" s="295">
        <v>10.25</v>
      </c>
      <c r="L11" s="287">
        <v>5.75</v>
      </c>
      <c r="M11" s="288">
        <f t="shared" si="1"/>
        <v>100</v>
      </c>
    </row>
    <row r="12" spans="2:13" ht="15.75">
      <c r="B12" s="15">
        <v>2009</v>
      </c>
      <c r="C12" s="295">
        <v>81.5</v>
      </c>
      <c r="D12" s="295">
        <v>12.25</v>
      </c>
      <c r="E12" s="287">
        <v>6.25</v>
      </c>
      <c r="F12" s="287">
        <f t="shared" si="0"/>
        <v>100</v>
      </c>
      <c r="G12" s="71"/>
      <c r="H12" s="116"/>
      <c r="I12" s="89">
        <v>2009</v>
      </c>
      <c r="J12" s="295">
        <v>81.5</v>
      </c>
      <c r="K12" s="295">
        <v>12.25</v>
      </c>
      <c r="L12" s="287">
        <v>6.25</v>
      </c>
      <c r="M12" s="288">
        <f t="shared" si="1"/>
        <v>100</v>
      </c>
    </row>
    <row r="13" spans="2:13" ht="15.75">
      <c r="B13" s="15">
        <v>2010</v>
      </c>
      <c r="C13" s="295">
        <v>77.25</v>
      </c>
      <c r="D13" s="295">
        <v>13.25</v>
      </c>
      <c r="E13" s="287">
        <v>9</v>
      </c>
      <c r="F13" s="287">
        <f t="shared" si="0"/>
        <v>99.5</v>
      </c>
      <c r="G13" s="71"/>
      <c r="H13" s="116"/>
      <c r="I13" s="15">
        <v>2010</v>
      </c>
      <c r="J13" s="295">
        <v>77.25</v>
      </c>
      <c r="K13" s="295">
        <v>13.25</v>
      </c>
      <c r="L13" s="287">
        <v>9</v>
      </c>
      <c r="M13" s="287">
        <f t="shared" si="1"/>
        <v>99.5</v>
      </c>
    </row>
    <row r="14" spans="2:13" ht="15.75">
      <c r="B14" s="15">
        <v>2011</v>
      </c>
      <c r="C14" s="295">
        <v>77</v>
      </c>
      <c r="D14" s="295">
        <v>13.25</v>
      </c>
      <c r="E14" s="287">
        <v>9.25</v>
      </c>
      <c r="F14" s="287">
        <f t="shared" si="0"/>
        <v>99.5</v>
      </c>
      <c r="G14" s="71"/>
      <c r="H14" s="116"/>
      <c r="I14" s="15">
        <v>2011</v>
      </c>
      <c r="J14" s="295">
        <v>77</v>
      </c>
      <c r="K14" s="295">
        <v>13.25</v>
      </c>
      <c r="L14" s="287">
        <v>9.25</v>
      </c>
      <c r="M14" s="287">
        <f t="shared" si="1"/>
        <v>99.5</v>
      </c>
    </row>
    <row r="15" spans="2:13" ht="15.75">
      <c r="B15" s="15">
        <v>2012</v>
      </c>
      <c r="C15" s="295">
        <v>79</v>
      </c>
      <c r="D15" s="295">
        <v>11</v>
      </c>
      <c r="E15" s="287">
        <v>8</v>
      </c>
      <c r="F15" s="287">
        <f t="shared" si="0"/>
        <v>98</v>
      </c>
      <c r="G15" s="71"/>
      <c r="H15" s="116"/>
      <c r="I15" s="15">
        <v>2012</v>
      </c>
      <c r="J15" s="295">
        <v>79</v>
      </c>
      <c r="K15" s="295">
        <v>11</v>
      </c>
      <c r="L15" s="287">
        <v>8</v>
      </c>
      <c r="M15" s="287">
        <f t="shared" si="1"/>
        <v>98</v>
      </c>
    </row>
    <row r="16" spans="2:13" ht="15.75">
      <c r="B16" s="15">
        <v>2013</v>
      </c>
      <c r="C16" s="295">
        <v>81.25</v>
      </c>
      <c r="D16" s="295">
        <v>9.5</v>
      </c>
      <c r="E16" s="287">
        <v>8.5</v>
      </c>
      <c r="F16" s="287">
        <f t="shared" si="0"/>
        <v>99.25</v>
      </c>
      <c r="G16" s="71"/>
      <c r="H16" s="116"/>
      <c r="I16" s="15">
        <v>2013</v>
      </c>
      <c r="J16" s="295">
        <v>81.25</v>
      </c>
      <c r="K16" s="295">
        <v>9.5</v>
      </c>
      <c r="L16" s="287">
        <v>8.5</v>
      </c>
      <c r="M16" s="287">
        <f t="shared" si="1"/>
        <v>99.25</v>
      </c>
    </row>
    <row r="17" spans="2:13" ht="15.75">
      <c r="B17" s="15">
        <v>2014</v>
      </c>
      <c r="C17" s="295">
        <v>67.25</v>
      </c>
      <c r="D17" s="295">
        <v>14.5</v>
      </c>
      <c r="E17" s="287">
        <v>16.5</v>
      </c>
      <c r="F17" s="287">
        <f t="shared" si="0"/>
        <v>98.25</v>
      </c>
      <c r="G17" s="71"/>
      <c r="H17" s="116"/>
      <c r="I17" s="15">
        <v>2014</v>
      </c>
      <c r="J17" s="295">
        <v>67.25</v>
      </c>
      <c r="K17" s="295">
        <v>14.5</v>
      </c>
      <c r="L17" s="287">
        <v>16.5</v>
      </c>
      <c r="M17" s="287">
        <f t="shared" si="1"/>
        <v>98.25</v>
      </c>
    </row>
    <row r="18" spans="2:13" ht="15.75">
      <c r="B18" s="15">
        <v>2015</v>
      </c>
      <c r="C18" s="295">
        <v>75.75</v>
      </c>
      <c r="D18" s="295">
        <v>11.25</v>
      </c>
      <c r="E18" s="287">
        <v>12</v>
      </c>
      <c r="F18" s="287">
        <f>SUM(C18:E18)</f>
        <v>99</v>
      </c>
      <c r="G18" s="71"/>
      <c r="H18" s="116"/>
      <c r="I18" s="15">
        <v>2015</v>
      </c>
      <c r="J18" s="295">
        <v>75.75</v>
      </c>
      <c r="K18" s="295">
        <v>11.25</v>
      </c>
      <c r="L18" s="287">
        <v>12</v>
      </c>
      <c r="M18" s="287">
        <f>SUM(J18:L18)</f>
        <v>99</v>
      </c>
    </row>
    <row r="19" spans="2:13" ht="15.75">
      <c r="B19" s="15">
        <v>2016</v>
      </c>
      <c r="C19" s="295">
        <v>76.75</v>
      </c>
      <c r="D19" s="295">
        <v>12</v>
      </c>
      <c r="E19" s="287">
        <v>10.25</v>
      </c>
      <c r="F19" s="287">
        <f>SUM(C19:E19)</f>
        <v>99</v>
      </c>
      <c r="G19" s="71"/>
      <c r="H19" s="116"/>
      <c r="I19" s="15">
        <v>2016</v>
      </c>
      <c r="J19" s="254">
        <v>76.75</v>
      </c>
      <c r="K19" s="254">
        <v>12</v>
      </c>
      <c r="L19" s="254">
        <v>10.25</v>
      </c>
      <c r="M19" s="287">
        <f>SUM(J19:L19)</f>
        <v>99</v>
      </c>
    </row>
    <row r="20" spans="2:12" ht="15.75">
      <c r="B20" s="15"/>
      <c r="C20" s="16"/>
      <c r="D20" s="16"/>
      <c r="E20" s="17"/>
      <c r="F20" s="17"/>
      <c r="G20" s="71"/>
      <c r="H20" s="253"/>
      <c r="I20" s="253"/>
      <c r="J20" s="253"/>
      <c r="K20" s="253"/>
      <c r="L20" s="253"/>
    </row>
    <row r="21" spans="2:13" ht="15.75">
      <c r="B21" s="15"/>
      <c r="C21" s="16"/>
      <c r="D21" s="16"/>
      <c r="E21" s="17"/>
      <c r="F21" s="17"/>
      <c r="G21" s="71"/>
      <c r="H21" s="253"/>
      <c r="I21" s="253"/>
      <c r="J21" s="296"/>
      <c r="K21" s="296"/>
      <c r="L21" s="296"/>
      <c r="M21" s="296"/>
    </row>
    <row r="22" spans="4:12" ht="15.75">
      <c r="D22" s="15"/>
      <c r="E22" s="18"/>
      <c r="F22" s="18"/>
      <c r="H22" s="253"/>
      <c r="I22" s="253"/>
      <c r="J22" s="253"/>
      <c r="K22" s="253"/>
      <c r="L22" s="253"/>
    </row>
    <row r="23" spans="8:12" ht="15.75">
      <c r="H23" s="253"/>
      <c r="I23" s="253"/>
      <c r="J23" s="253"/>
      <c r="K23" s="253"/>
      <c r="L23" s="253"/>
    </row>
    <row r="24" spans="2:12" ht="15.75">
      <c r="B24" s="62" t="s">
        <v>177</v>
      </c>
      <c r="H24" s="253"/>
      <c r="I24" s="62" t="s">
        <v>177</v>
      </c>
      <c r="J24" s="253"/>
      <c r="K24" s="253"/>
      <c r="L24" s="253"/>
    </row>
    <row r="25" spans="2:12" ht="15.75">
      <c r="B25" s="62" t="s">
        <v>264</v>
      </c>
      <c r="H25" s="253"/>
      <c r="I25" s="62" t="s">
        <v>264</v>
      </c>
      <c r="J25" s="253"/>
      <c r="K25" s="253"/>
      <c r="L25" s="253"/>
    </row>
    <row r="26" spans="2:12" ht="15.75">
      <c r="B26" s="62" t="s">
        <v>124</v>
      </c>
      <c r="H26" s="253"/>
      <c r="I26" s="62" t="s">
        <v>124</v>
      </c>
      <c r="J26" s="253"/>
      <c r="K26" s="253"/>
      <c r="L26" s="253"/>
    </row>
    <row r="27" spans="1:12" ht="14.25">
      <c r="A27" s="24"/>
      <c r="B27" s="31"/>
      <c r="H27" s="253"/>
      <c r="I27" s="253"/>
      <c r="J27" s="253"/>
      <c r="K27" s="253"/>
      <c r="L27" s="253"/>
    </row>
    <row r="28" spans="1:3" ht="14.25">
      <c r="A28" s="24"/>
      <c r="B28" s="31"/>
      <c r="C28" s="15"/>
    </row>
    <row r="53" ht="16.5">
      <c r="F53" s="107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8 M8:M9 M10:M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95" customWidth="1"/>
    <col min="2" max="2" width="9.8515625" style="96" customWidth="1"/>
    <col min="3" max="4" width="18.421875" style="95" customWidth="1"/>
    <col min="5" max="5" width="5.421875" style="95" customWidth="1"/>
    <col min="6" max="6" width="11.421875" style="95" customWidth="1"/>
    <col min="7" max="8" width="16.8515625" style="95" customWidth="1"/>
    <col min="9" max="9" width="5.421875" style="95" customWidth="1"/>
    <col min="10" max="10" width="11.421875" style="95" customWidth="1"/>
    <col min="11" max="11" width="16.8515625" style="95" customWidth="1"/>
    <col min="12" max="12" width="15.00390625" style="95" customWidth="1"/>
    <col min="13" max="13" width="5.421875" style="95" customWidth="1"/>
    <col min="14" max="14" width="11.421875" style="95" customWidth="1"/>
    <col min="15" max="15" width="16.140625" style="95" customWidth="1"/>
    <col min="16" max="16" width="16.8515625" style="95" customWidth="1"/>
    <col min="17" max="16384" width="11.421875" style="95" customWidth="1"/>
  </cols>
  <sheetData>
    <row r="1" spans="1:2" ht="15.75">
      <c r="A1" s="19" t="s">
        <v>58</v>
      </c>
      <c r="B1" s="76"/>
    </row>
    <row r="2" spans="1:16" ht="15">
      <c r="A2" s="20"/>
      <c r="B2" s="76"/>
      <c r="J2" s="189"/>
      <c r="K2" s="189"/>
      <c r="L2" s="189"/>
      <c r="M2" s="189"/>
      <c r="N2" s="189"/>
      <c r="O2" s="189"/>
      <c r="P2" s="189"/>
    </row>
    <row r="3" spans="2:16" ht="15" customHeight="1">
      <c r="B3" s="414" t="s">
        <v>192</v>
      </c>
      <c r="C3" s="414"/>
      <c r="D3" s="414"/>
      <c r="E3" s="230"/>
      <c r="F3" s="414" t="s">
        <v>192</v>
      </c>
      <c r="G3" s="414"/>
      <c r="H3" s="414"/>
      <c r="J3" s="416" t="s">
        <v>192</v>
      </c>
      <c r="K3" s="416"/>
      <c r="L3" s="416"/>
      <c r="M3" s="189"/>
      <c r="N3" s="189"/>
      <c r="O3" s="189"/>
      <c r="P3" s="189"/>
    </row>
    <row r="4" spans="2:16" ht="13.5" customHeight="1">
      <c r="B4" s="414" t="s">
        <v>188</v>
      </c>
      <c r="C4" s="414" t="s">
        <v>379</v>
      </c>
      <c r="D4" s="414"/>
      <c r="E4" s="230"/>
      <c r="F4" s="414" t="s">
        <v>188</v>
      </c>
      <c r="G4" s="415" t="s">
        <v>352</v>
      </c>
      <c r="H4" s="415"/>
      <c r="J4" s="416" t="s">
        <v>188</v>
      </c>
      <c r="K4" s="411" t="s">
        <v>352</v>
      </c>
      <c r="L4" s="411"/>
      <c r="M4" s="189"/>
      <c r="N4" s="189"/>
      <c r="O4" s="189"/>
      <c r="P4" s="189"/>
    </row>
    <row r="5" spans="2:16" ht="15">
      <c r="B5" s="414"/>
      <c r="C5" s="304" t="s">
        <v>72</v>
      </c>
      <c r="D5" s="304" t="s">
        <v>74</v>
      </c>
      <c r="E5" s="230"/>
      <c r="F5" s="414"/>
      <c r="G5" s="304" t="s">
        <v>72</v>
      </c>
      <c r="H5" s="304" t="s">
        <v>285</v>
      </c>
      <c r="J5" s="416"/>
      <c r="K5" s="335" t="s">
        <v>72</v>
      </c>
      <c r="L5" s="335" t="s">
        <v>353</v>
      </c>
      <c r="M5" s="189"/>
      <c r="N5" s="189"/>
      <c r="O5" s="189"/>
      <c r="P5" s="189"/>
    </row>
    <row r="6" spans="2:16" ht="15">
      <c r="B6" s="304"/>
      <c r="C6" s="231" t="s">
        <v>85</v>
      </c>
      <c r="D6" s="231" t="s">
        <v>193</v>
      </c>
      <c r="E6" s="230"/>
      <c r="F6" s="304"/>
      <c r="G6" s="231" t="s">
        <v>85</v>
      </c>
      <c r="H6" s="231" t="s">
        <v>193</v>
      </c>
      <c r="J6" s="335"/>
      <c r="K6" s="336" t="s">
        <v>85</v>
      </c>
      <c r="L6" s="336" t="s">
        <v>193</v>
      </c>
      <c r="M6" s="189"/>
      <c r="N6" s="189"/>
      <c r="O6" s="189"/>
      <c r="P6" s="189"/>
    </row>
    <row r="7" spans="2:16" ht="15">
      <c r="B7" s="232">
        <v>2011</v>
      </c>
      <c r="C7" s="100">
        <v>332315</v>
      </c>
      <c r="D7" s="284">
        <v>1782.49727</v>
      </c>
      <c r="E7" s="230"/>
      <c r="F7" s="232">
        <v>2011</v>
      </c>
      <c r="G7" s="233">
        <v>332315</v>
      </c>
      <c r="H7" s="284">
        <v>2915.7110329999996</v>
      </c>
      <c r="J7" s="333">
        <v>2011</v>
      </c>
      <c r="K7" s="334">
        <v>332315</v>
      </c>
      <c r="L7" s="337">
        <v>2915.7110329999996</v>
      </c>
      <c r="M7" s="189"/>
      <c r="N7" s="189"/>
      <c r="O7" s="189"/>
      <c r="P7" s="189"/>
    </row>
    <row r="8" spans="2:16" ht="15">
      <c r="B8" s="232">
        <v>2012</v>
      </c>
      <c r="C8" s="100">
        <v>213494</v>
      </c>
      <c r="D8" s="284">
        <v>2981.685982</v>
      </c>
      <c r="E8" s="230"/>
      <c r="F8" s="232" t="s">
        <v>256</v>
      </c>
      <c r="G8" s="233">
        <v>545809</v>
      </c>
      <c r="H8" s="284">
        <v>5897.397015</v>
      </c>
      <c r="J8" s="333" t="s">
        <v>256</v>
      </c>
      <c r="K8" s="334">
        <v>545809</v>
      </c>
      <c r="L8" s="337">
        <v>5897.397015</v>
      </c>
      <c r="M8" s="189"/>
      <c r="N8" s="189"/>
      <c r="O8" s="189"/>
      <c r="P8" s="189"/>
    </row>
    <row r="9" spans="2:16" ht="15">
      <c r="B9" s="232">
        <v>2013</v>
      </c>
      <c r="C9" s="100">
        <v>372915</v>
      </c>
      <c r="D9" s="284">
        <v>3765.0301260000006</v>
      </c>
      <c r="E9" s="230"/>
      <c r="F9" s="232" t="s">
        <v>271</v>
      </c>
      <c r="G9" s="233">
        <v>918724</v>
      </c>
      <c r="H9" s="284">
        <v>9662.427140999998</v>
      </c>
      <c r="J9" s="333" t="s">
        <v>271</v>
      </c>
      <c r="K9" s="334">
        <v>918724</v>
      </c>
      <c r="L9" s="337">
        <v>9662.427140999998</v>
      </c>
      <c r="M9" s="189"/>
      <c r="N9" s="189"/>
      <c r="O9" s="189"/>
      <c r="P9" s="189"/>
    </row>
    <row r="10" spans="2:16" ht="15">
      <c r="B10" s="232">
        <v>2014</v>
      </c>
      <c r="C10" s="100">
        <v>3352428</v>
      </c>
      <c r="D10" s="284">
        <v>5137.537885000001</v>
      </c>
      <c r="E10" s="230"/>
      <c r="F10" s="232" t="s">
        <v>272</v>
      </c>
      <c r="G10" s="233">
        <v>4271152</v>
      </c>
      <c r="H10" s="284">
        <v>14799.965025999996</v>
      </c>
      <c r="J10" s="333" t="s">
        <v>272</v>
      </c>
      <c r="K10" s="334"/>
      <c r="L10" s="337"/>
      <c r="M10" s="189"/>
      <c r="N10" s="189"/>
      <c r="O10" s="189"/>
      <c r="P10" s="189"/>
    </row>
    <row r="11" spans="2:16" ht="15">
      <c r="B11" s="232">
        <v>2015</v>
      </c>
      <c r="C11" s="100">
        <v>1151930</v>
      </c>
      <c r="D11" s="284">
        <v>5782.122363999999</v>
      </c>
      <c r="E11" s="230"/>
      <c r="F11" s="232" t="s">
        <v>273</v>
      </c>
      <c r="G11" s="233">
        <v>5423082</v>
      </c>
      <c r="H11" s="284">
        <v>20582.087389999993</v>
      </c>
      <c r="J11" s="333" t="s">
        <v>273</v>
      </c>
      <c r="K11" s="334"/>
      <c r="L11" s="337"/>
      <c r="M11" s="189"/>
      <c r="N11" s="189"/>
      <c r="O11" s="189"/>
      <c r="P11" s="189"/>
    </row>
    <row r="12" spans="2:16" ht="15">
      <c r="B12" s="232">
        <v>2016</v>
      </c>
      <c r="C12" s="100">
        <v>987155</v>
      </c>
      <c r="D12" s="284">
        <v>6142.491932999999</v>
      </c>
      <c r="E12" s="230"/>
      <c r="F12" s="232" t="s">
        <v>332</v>
      </c>
      <c r="G12" s="233">
        <v>6410237</v>
      </c>
      <c r="H12" s="284">
        <v>26724.579322999994</v>
      </c>
      <c r="J12" s="333" t="s">
        <v>332</v>
      </c>
      <c r="K12" s="399"/>
      <c r="L12" s="337"/>
      <c r="M12" s="189"/>
      <c r="N12" s="189"/>
      <c r="O12" s="189"/>
      <c r="P12" s="189"/>
    </row>
    <row r="13" spans="10:16" ht="15">
      <c r="J13" s="338"/>
      <c r="K13" s="399"/>
      <c r="L13" s="338"/>
      <c r="M13" s="189"/>
      <c r="N13" s="189"/>
      <c r="O13" s="189"/>
      <c r="P13" s="189"/>
    </row>
    <row r="14" spans="10:16" ht="15">
      <c r="J14" s="338"/>
      <c r="K14" s="399"/>
      <c r="L14" s="338"/>
      <c r="M14" s="189"/>
      <c r="N14" s="189"/>
      <c r="O14" s="189"/>
      <c r="P14" s="189"/>
    </row>
    <row r="15" spans="7:16" ht="15">
      <c r="G15" s="100"/>
      <c r="J15" s="338"/>
      <c r="K15" s="399"/>
      <c r="L15" s="338"/>
      <c r="M15" s="189"/>
      <c r="N15" s="189"/>
      <c r="O15" s="189"/>
      <c r="P15" s="189"/>
    </row>
    <row r="16" spans="7:16" ht="15">
      <c r="G16" s="100"/>
      <c r="J16" s="338"/>
      <c r="K16" s="399"/>
      <c r="L16" s="338"/>
      <c r="M16" s="189"/>
      <c r="N16" s="189"/>
      <c r="O16" s="189"/>
      <c r="P16" s="189"/>
    </row>
    <row r="17" spans="2:16" ht="15">
      <c r="B17" s="309" t="s">
        <v>177</v>
      </c>
      <c r="F17" s="309" t="s">
        <v>177</v>
      </c>
      <c r="G17" s="100"/>
      <c r="J17" s="339" t="s">
        <v>177</v>
      </c>
      <c r="K17" s="340"/>
      <c r="L17" s="341"/>
      <c r="M17" s="189"/>
      <c r="N17" s="189"/>
      <c r="O17" s="189"/>
      <c r="P17" s="189"/>
    </row>
    <row r="18" spans="2:16" ht="29.25" customHeight="1">
      <c r="B18" s="95"/>
      <c r="F18" s="412" t="s">
        <v>284</v>
      </c>
      <c r="G18" s="412"/>
      <c r="H18" s="412"/>
      <c r="I18" s="308"/>
      <c r="J18" s="413" t="s">
        <v>284</v>
      </c>
      <c r="K18" s="413"/>
      <c r="L18" s="413"/>
      <c r="M18" s="189"/>
      <c r="N18" s="189"/>
      <c r="O18" s="189"/>
      <c r="P18" s="189"/>
    </row>
    <row r="19" spans="2:16" ht="15">
      <c r="B19" s="309" t="s">
        <v>124</v>
      </c>
      <c r="F19" s="309" t="s">
        <v>124</v>
      </c>
      <c r="J19" s="339" t="s">
        <v>124</v>
      </c>
      <c r="K19" s="341"/>
      <c r="L19" s="341"/>
      <c r="M19" s="189"/>
      <c r="N19" s="189"/>
      <c r="O19" s="189"/>
      <c r="P19" s="189"/>
    </row>
    <row r="20" spans="10:16" ht="15">
      <c r="J20" s="189"/>
      <c r="K20" s="189"/>
      <c r="L20" s="189"/>
      <c r="M20" s="189"/>
      <c r="N20" s="189"/>
      <c r="O20" s="189"/>
      <c r="P20" s="189"/>
    </row>
    <row r="21" spans="10:16" ht="15">
      <c r="J21" s="189"/>
      <c r="K21" s="189"/>
      <c r="L21" s="189"/>
      <c r="M21" s="189"/>
      <c r="N21" s="189"/>
      <c r="O21" s="189"/>
      <c r="P21" s="189"/>
    </row>
    <row r="22" spans="10:16" ht="15">
      <c r="J22" s="189"/>
      <c r="K22" s="189"/>
      <c r="L22" s="189"/>
      <c r="M22" s="189"/>
      <c r="N22" s="189"/>
      <c r="O22" s="189"/>
      <c r="P22" s="189"/>
    </row>
    <row r="23" spans="10:16" ht="15">
      <c r="J23" s="189"/>
      <c r="K23" s="189"/>
      <c r="L23" s="189"/>
      <c r="M23" s="189"/>
      <c r="N23" s="189"/>
      <c r="O23" s="189"/>
      <c r="P23" s="189"/>
    </row>
    <row r="24" spans="10:16" ht="15">
      <c r="J24" s="189"/>
      <c r="K24" s="189"/>
      <c r="L24" s="189"/>
      <c r="M24" s="189"/>
      <c r="N24" s="189"/>
      <c r="O24" s="189"/>
      <c r="P24" s="189"/>
    </row>
    <row r="25" spans="10:16" ht="15">
      <c r="J25" s="189"/>
      <c r="K25" s="189"/>
      <c r="L25" s="189"/>
      <c r="M25" s="189"/>
      <c r="N25" s="189"/>
      <c r="O25" s="189"/>
      <c r="P25" s="189"/>
    </row>
    <row r="26" spans="10:16" ht="15">
      <c r="J26" s="189"/>
      <c r="K26" s="189"/>
      <c r="L26" s="189"/>
      <c r="M26" s="189"/>
      <c r="N26" s="189"/>
      <c r="O26" s="189"/>
      <c r="P26" s="189"/>
    </row>
    <row r="27" spans="10:16" ht="15">
      <c r="J27" s="189"/>
      <c r="K27" s="189"/>
      <c r="L27" s="189"/>
      <c r="M27" s="189"/>
      <c r="N27" s="189"/>
      <c r="O27" s="189"/>
      <c r="P27" s="189"/>
    </row>
    <row r="28" spans="10:16" ht="15">
      <c r="J28" s="189"/>
      <c r="K28" s="189"/>
      <c r="L28" s="189"/>
      <c r="M28" s="189"/>
      <c r="N28" s="189"/>
      <c r="O28" s="189"/>
      <c r="P28" s="189"/>
    </row>
    <row r="29" spans="10:16" ht="15">
      <c r="J29" s="189"/>
      <c r="K29" s="189"/>
      <c r="L29" s="189"/>
      <c r="M29" s="189"/>
      <c r="N29" s="189"/>
      <c r="O29" s="189"/>
      <c r="P29" s="189"/>
    </row>
  </sheetData>
  <sheetProtection/>
  <mergeCells count="11">
    <mergeCell ref="B3:D3"/>
    <mergeCell ref="B4:B5"/>
    <mergeCell ref="F3:H3"/>
    <mergeCell ref="J3:L3"/>
    <mergeCell ref="J4:J5"/>
    <mergeCell ref="K4:L4"/>
    <mergeCell ref="F18:H18"/>
    <mergeCell ref="J18:L18"/>
    <mergeCell ref="F4:F5"/>
    <mergeCell ref="G4:H4"/>
    <mergeCell ref="C4:D4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1"/>
  <sheetViews>
    <sheetView showGridLines="0" zoomScalePageLayoutView="0" workbookViewId="0" topLeftCell="A1">
      <selection activeCell="B12" sqref="B12"/>
    </sheetView>
  </sheetViews>
  <sheetFormatPr defaultColWidth="11.421875" defaultRowHeight="15"/>
  <cols>
    <col min="1" max="1" width="17.421875" style="113" customWidth="1"/>
    <col min="2" max="2" width="11.140625" style="113" customWidth="1"/>
    <col min="3" max="3" width="15.421875" style="113" bestFit="1" customWidth="1"/>
    <col min="4" max="4" width="12.8515625" style="113" bestFit="1" customWidth="1"/>
    <col min="5" max="5" width="17.28125" style="113" bestFit="1" customWidth="1"/>
    <col min="6" max="6" width="12.00390625" style="113" customWidth="1"/>
    <col min="7" max="7" width="12.00390625" style="113" bestFit="1" customWidth="1"/>
    <col min="8" max="8" width="7.8515625" style="113" customWidth="1"/>
    <col min="9" max="9" width="9.421875" style="113" customWidth="1"/>
    <col min="10" max="10" width="2.57421875" style="115" customWidth="1"/>
    <col min="11" max="12" width="20.00390625" style="113" customWidth="1"/>
    <col min="13" max="16384" width="11.421875" style="113" customWidth="1"/>
  </cols>
  <sheetData>
    <row r="1" spans="1:5" ht="15.75">
      <c r="A1" s="19" t="s">
        <v>58</v>
      </c>
      <c r="B1" s="72"/>
      <c r="C1" s="115"/>
      <c r="D1" s="115"/>
      <c r="E1" s="115"/>
    </row>
    <row r="2" spans="1:2" ht="15.75">
      <c r="A2" s="72"/>
      <c r="B2" s="72"/>
    </row>
    <row r="3" spans="2:12" ht="14.25">
      <c r="B3" s="55"/>
      <c r="C3" s="451" t="s">
        <v>275</v>
      </c>
      <c r="D3" s="451"/>
      <c r="E3" s="451"/>
      <c r="F3" s="451"/>
      <c r="G3" s="451"/>
      <c r="H3" s="451"/>
      <c r="I3" s="451"/>
      <c r="J3" s="112"/>
      <c r="K3" s="451" t="s">
        <v>322</v>
      </c>
      <c r="L3" s="451"/>
    </row>
    <row r="4" spans="2:12" ht="28.5">
      <c r="B4" s="55" t="s">
        <v>188</v>
      </c>
      <c r="C4" s="55" t="s">
        <v>49</v>
      </c>
      <c r="D4" s="55" t="s">
        <v>50</v>
      </c>
      <c r="E4" s="55" t="s">
        <v>51</v>
      </c>
      <c r="F4" s="55" t="s">
        <v>52</v>
      </c>
      <c r="G4" s="55" t="s">
        <v>53</v>
      </c>
      <c r="H4" s="55" t="s">
        <v>54</v>
      </c>
      <c r="I4" s="55" t="s">
        <v>17</v>
      </c>
      <c r="J4" s="112"/>
      <c r="K4" s="55" t="s">
        <v>190</v>
      </c>
      <c r="L4" s="55" t="s">
        <v>191</v>
      </c>
    </row>
    <row r="5" spans="2:12" ht="14.25">
      <c r="B5" s="114">
        <v>2010</v>
      </c>
      <c r="C5" s="160">
        <v>386</v>
      </c>
      <c r="D5" s="160">
        <v>252</v>
      </c>
      <c r="E5" s="160">
        <v>110</v>
      </c>
      <c r="F5" s="160">
        <v>0</v>
      </c>
      <c r="G5" s="160">
        <v>1143</v>
      </c>
      <c r="H5" s="160">
        <v>0</v>
      </c>
      <c r="I5" s="255">
        <f>SUM(C5:H5)</f>
        <v>1891</v>
      </c>
      <c r="J5" s="255"/>
      <c r="K5" s="256">
        <v>11</v>
      </c>
      <c r="L5" s="257">
        <f aca="true" t="shared" si="0" ref="L5:L10">((I5-K5)/I5)*100</f>
        <v>99.41829719725013</v>
      </c>
    </row>
    <row r="6" spans="2:12" ht="15.75" customHeight="1">
      <c r="B6" s="114">
        <v>2011</v>
      </c>
      <c r="C6" s="160">
        <v>610</v>
      </c>
      <c r="D6" s="160">
        <v>257</v>
      </c>
      <c r="E6" s="160">
        <v>107</v>
      </c>
      <c r="F6" s="160">
        <v>0</v>
      </c>
      <c r="G6" s="160">
        <v>1037</v>
      </c>
      <c r="H6" s="160">
        <v>144</v>
      </c>
      <c r="I6" s="255">
        <f aca="true" t="shared" si="1" ref="I6:I11">SUM(C6:H6)</f>
        <v>2155</v>
      </c>
      <c r="J6" s="255"/>
      <c r="K6" s="256">
        <v>11</v>
      </c>
      <c r="L6" s="257">
        <f t="shared" si="0"/>
        <v>99.48955916473318</v>
      </c>
    </row>
    <row r="7" spans="2:12" ht="14.25">
      <c r="B7" s="114">
        <v>2012</v>
      </c>
      <c r="C7" s="160">
        <v>517</v>
      </c>
      <c r="D7" s="160">
        <v>224</v>
      </c>
      <c r="E7" s="160">
        <v>72</v>
      </c>
      <c r="F7" s="160">
        <v>0</v>
      </c>
      <c r="G7" s="160">
        <v>1001</v>
      </c>
      <c r="H7" s="160">
        <v>113</v>
      </c>
      <c r="I7" s="255">
        <f t="shared" si="1"/>
        <v>1927</v>
      </c>
      <c r="J7" s="255"/>
      <c r="K7" s="256">
        <v>21</v>
      </c>
      <c r="L7" s="257">
        <f t="shared" si="0"/>
        <v>98.91022314478464</v>
      </c>
    </row>
    <row r="8" spans="2:12" ht="14.25">
      <c r="B8" s="114">
        <v>2013</v>
      </c>
      <c r="C8" s="160">
        <v>619</v>
      </c>
      <c r="D8" s="160">
        <v>171</v>
      </c>
      <c r="E8" s="160">
        <v>182</v>
      </c>
      <c r="F8" s="160">
        <v>0</v>
      </c>
      <c r="G8" s="160">
        <v>1178</v>
      </c>
      <c r="H8" s="160">
        <v>190</v>
      </c>
      <c r="I8" s="255">
        <f t="shared" si="1"/>
        <v>2340</v>
      </c>
      <c r="J8" s="255"/>
      <c r="K8" s="256">
        <v>30</v>
      </c>
      <c r="L8" s="257">
        <f t="shared" si="0"/>
        <v>98.71794871794873</v>
      </c>
    </row>
    <row r="9" spans="2:12" ht="14.25">
      <c r="B9" s="114">
        <v>2014</v>
      </c>
      <c r="C9" s="160">
        <v>519</v>
      </c>
      <c r="D9" s="160">
        <v>163</v>
      </c>
      <c r="E9" s="160">
        <v>139</v>
      </c>
      <c r="F9" s="160">
        <v>0</v>
      </c>
      <c r="G9" s="160">
        <v>1016</v>
      </c>
      <c r="H9" s="160">
        <v>200</v>
      </c>
      <c r="I9" s="255">
        <f t="shared" si="1"/>
        <v>2037</v>
      </c>
      <c r="J9" s="255"/>
      <c r="K9" s="256">
        <v>15</v>
      </c>
      <c r="L9" s="257">
        <f t="shared" si="0"/>
        <v>99.26362297496318</v>
      </c>
    </row>
    <row r="10" spans="2:12" ht="14.25">
      <c r="B10" s="114">
        <v>2015</v>
      </c>
      <c r="C10" s="160">
        <v>534</v>
      </c>
      <c r="D10" s="160">
        <v>153</v>
      </c>
      <c r="E10" s="160">
        <v>117</v>
      </c>
      <c r="F10" s="160">
        <v>0</v>
      </c>
      <c r="G10" s="160">
        <v>984</v>
      </c>
      <c r="H10" s="160">
        <v>100</v>
      </c>
      <c r="I10" s="255">
        <f t="shared" si="1"/>
        <v>1888</v>
      </c>
      <c r="J10" s="255"/>
      <c r="K10" s="256">
        <v>50</v>
      </c>
      <c r="L10" s="257">
        <f t="shared" si="0"/>
        <v>97.35169491525424</v>
      </c>
    </row>
    <row r="11" spans="1:12" ht="14.25">
      <c r="A11" s="251"/>
      <c r="B11" s="114">
        <v>2016</v>
      </c>
      <c r="C11" s="291">
        <v>571</v>
      </c>
      <c r="D11" s="160">
        <v>132</v>
      </c>
      <c r="E11" s="160">
        <v>100</v>
      </c>
      <c r="F11" s="160">
        <v>58</v>
      </c>
      <c r="G11" s="160">
        <v>1126</v>
      </c>
      <c r="H11" s="160">
        <v>178</v>
      </c>
      <c r="I11" s="255">
        <f t="shared" si="1"/>
        <v>2165</v>
      </c>
      <c r="J11" s="258"/>
      <c r="K11" s="256">
        <v>28</v>
      </c>
      <c r="L11" s="257">
        <f>((I11-K11)/I11)*100</f>
        <v>98.70669745958429</v>
      </c>
    </row>
    <row r="13" ht="12.75">
      <c r="I13" s="297"/>
    </row>
    <row r="17" ht="12.75">
      <c r="B17" s="62" t="s">
        <v>177</v>
      </c>
    </row>
    <row r="18" ht="12.75">
      <c r="B18" s="62"/>
    </row>
    <row r="19" ht="12.75">
      <c r="B19" s="54" t="s">
        <v>124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2"/>
  <sheetViews>
    <sheetView showGridLines="0" zoomScalePageLayoutView="0" workbookViewId="0" topLeftCell="A1">
      <selection activeCell="G40" sqref="G40:G43"/>
    </sheetView>
  </sheetViews>
  <sheetFormatPr defaultColWidth="11.421875" defaultRowHeight="15"/>
  <cols>
    <col min="1" max="1" width="11.421875" style="260" customWidth="1"/>
    <col min="2" max="2" width="38.00390625" style="260" customWidth="1"/>
    <col min="3" max="3" width="19.421875" style="260" bestFit="1" customWidth="1"/>
    <col min="4" max="4" width="19.421875" style="260" customWidth="1"/>
    <col min="5" max="6" width="13.8515625" style="260" bestFit="1" customWidth="1"/>
    <col min="7" max="7" width="17.00390625" style="260" customWidth="1"/>
    <col min="8" max="16384" width="11.421875" style="260" customWidth="1"/>
  </cols>
  <sheetData>
    <row r="1" spans="1:2" ht="15.75">
      <c r="A1" s="19" t="s">
        <v>58</v>
      </c>
      <c r="B1" s="259"/>
    </row>
    <row r="2" spans="1:2" ht="12">
      <c r="A2" s="261"/>
      <c r="B2" s="259"/>
    </row>
    <row r="3" spans="1:8" ht="13.5">
      <c r="A3" s="261"/>
      <c r="B3" s="452" t="s">
        <v>117</v>
      </c>
      <c r="C3" s="452"/>
      <c r="D3" s="452"/>
      <c r="E3" s="452"/>
      <c r="F3" s="452"/>
      <c r="G3" s="452"/>
      <c r="H3" s="390"/>
    </row>
    <row r="4" spans="1:7" ht="13.5">
      <c r="A4" s="261"/>
      <c r="B4" s="452" t="s">
        <v>307</v>
      </c>
      <c r="C4" s="452"/>
      <c r="D4" s="452"/>
      <c r="E4" s="452"/>
      <c r="F4" s="452"/>
      <c r="G4" s="452"/>
    </row>
    <row r="5" spans="2:7" s="262" customFormat="1" ht="13.5">
      <c r="B5" s="452" t="s">
        <v>146</v>
      </c>
      <c r="C5" s="452"/>
      <c r="D5" s="452"/>
      <c r="E5" s="452"/>
      <c r="F5" s="452"/>
      <c r="G5" s="452"/>
    </row>
    <row r="6" spans="2:7" s="262" customFormat="1" ht="13.5">
      <c r="B6" s="452" t="s">
        <v>442</v>
      </c>
      <c r="C6" s="452"/>
      <c r="D6" s="452"/>
      <c r="E6" s="452"/>
      <c r="F6" s="452"/>
      <c r="G6" s="452"/>
    </row>
    <row r="7" spans="2:7" s="262" customFormat="1" ht="13.5">
      <c r="B7" s="452" t="s">
        <v>88</v>
      </c>
      <c r="C7" s="452"/>
      <c r="D7" s="452"/>
      <c r="E7" s="452"/>
      <c r="F7" s="452"/>
      <c r="G7" s="452"/>
    </row>
    <row r="8" spans="2:7" s="262" customFormat="1" ht="13.5">
      <c r="B8" s="263" t="s">
        <v>8</v>
      </c>
      <c r="C8" s="263" t="s">
        <v>443</v>
      </c>
      <c r="D8" s="263" t="s">
        <v>147</v>
      </c>
      <c r="E8" s="307" t="s">
        <v>443</v>
      </c>
      <c r="F8" s="263" t="s">
        <v>147</v>
      </c>
      <c r="G8" s="263" t="s">
        <v>143</v>
      </c>
    </row>
    <row r="9" spans="2:7" s="262" customFormat="1" ht="13.5">
      <c r="B9" s="263"/>
      <c r="C9" s="263">
        <v>2015</v>
      </c>
      <c r="D9" s="263"/>
      <c r="E9" s="263">
        <v>2016</v>
      </c>
      <c r="F9" s="263"/>
      <c r="G9" s="263" t="s">
        <v>450</v>
      </c>
    </row>
    <row r="10" spans="2:10" s="262" customFormat="1" ht="13.5">
      <c r="B10" s="262" t="s">
        <v>148</v>
      </c>
      <c r="C10" s="270">
        <f>SUM(C11:C14)</f>
        <v>24387.5</v>
      </c>
      <c r="D10" s="277">
        <f>(C10/$C$10)*100</f>
        <v>100</v>
      </c>
      <c r="E10" s="314">
        <f>SUM(E11:E14)</f>
        <v>30425.239999999998</v>
      </c>
      <c r="F10" s="277">
        <v>100</v>
      </c>
      <c r="G10" s="277">
        <f>((E10/C10)-1)*100</f>
        <v>24.75751922091234</v>
      </c>
      <c r="H10" s="391"/>
      <c r="I10" s="265"/>
      <c r="J10" s="265"/>
    </row>
    <row r="11" spans="2:10" ht="13.5">
      <c r="B11" s="260" t="s">
        <v>446</v>
      </c>
      <c r="C11" s="464">
        <v>22590.22</v>
      </c>
      <c r="D11" s="278">
        <f>(C11/$C$10)*100</f>
        <v>92.63032291132754</v>
      </c>
      <c r="E11" s="464">
        <v>30159.6</v>
      </c>
      <c r="F11" s="278">
        <f>E11*F10/E10</f>
        <v>99.12690910572933</v>
      </c>
      <c r="G11" s="278">
        <f>((E11/C11)-1)*100</f>
        <v>33.50733193390767</v>
      </c>
      <c r="H11" s="391"/>
      <c r="I11" s="267"/>
      <c r="J11" s="267"/>
    </row>
    <row r="12" spans="2:10" ht="13.5">
      <c r="B12" s="260" t="s">
        <v>447</v>
      </c>
      <c r="C12" s="464">
        <v>655.3</v>
      </c>
      <c r="D12" s="278">
        <f>(C12/$C$10)*100</f>
        <v>2.6870322911327524</v>
      </c>
      <c r="E12" s="464">
        <v>265.64</v>
      </c>
      <c r="F12" s="278">
        <f>E12*F10/E10</f>
        <v>0.873090894270678</v>
      </c>
      <c r="G12" s="278">
        <f>((E12/C12)-1)*100</f>
        <v>-59.46284144666565</v>
      </c>
      <c r="H12" s="391"/>
      <c r="I12" s="267"/>
      <c r="J12" s="267"/>
    </row>
    <row r="13" spans="2:10" s="390" customFormat="1" ht="13.5">
      <c r="B13" s="390" t="s">
        <v>448</v>
      </c>
      <c r="C13" s="464">
        <v>1141.98</v>
      </c>
      <c r="D13" s="278">
        <f>(C13/$C$10)*100</f>
        <v>4.682644797539724</v>
      </c>
      <c r="E13" s="464">
        <v>0</v>
      </c>
      <c r="F13" s="278">
        <f>E13*F11/E11</f>
        <v>0</v>
      </c>
      <c r="G13" s="278">
        <f>((E13/C13)-1)*100</f>
        <v>-100</v>
      </c>
      <c r="H13" s="391"/>
      <c r="I13" s="267"/>
      <c r="J13" s="267"/>
    </row>
    <row r="14" spans="2:10" ht="13.5">
      <c r="B14" s="260" t="s">
        <v>449</v>
      </c>
      <c r="C14" s="464">
        <v>0</v>
      </c>
      <c r="D14" s="278">
        <f>(C14/$C$10)*100</f>
        <v>0</v>
      </c>
      <c r="E14" s="464">
        <v>0</v>
      </c>
      <c r="F14" s="278">
        <f>E14*F12/E12</f>
        <v>0</v>
      </c>
      <c r="G14" s="266" t="s">
        <v>150</v>
      </c>
      <c r="H14" s="391"/>
      <c r="I14" s="267"/>
      <c r="J14" s="267"/>
    </row>
    <row r="15" spans="2:10" s="262" customFormat="1" ht="13.5">
      <c r="B15" s="262" t="s">
        <v>151</v>
      </c>
      <c r="C15" s="315">
        <v>0.09</v>
      </c>
      <c r="D15" s="277"/>
      <c r="E15" s="315">
        <v>0.1</v>
      </c>
      <c r="F15" s="278"/>
      <c r="G15" s="277">
        <f>((E15/C15)-1)*100</f>
        <v>11.111111111111116</v>
      </c>
      <c r="H15" s="391"/>
      <c r="I15" s="265"/>
      <c r="J15" s="265"/>
    </row>
    <row r="16" spans="2:10" s="262" customFormat="1" ht="13.5">
      <c r="B16" s="268" t="s">
        <v>152</v>
      </c>
      <c r="C16" s="465">
        <f>C10-C15</f>
        <v>24387.41</v>
      </c>
      <c r="D16" s="302"/>
      <c r="E16" s="465">
        <f>E10-E15</f>
        <v>30425.14</v>
      </c>
      <c r="F16" s="302">
        <f>E16*F10/E10</f>
        <v>99.9996713255179</v>
      </c>
      <c r="G16" s="302">
        <f>((E16/C16)-1)*100</f>
        <v>24.757569582009744</v>
      </c>
      <c r="H16" s="391"/>
      <c r="I16" s="265"/>
      <c r="J16" s="265"/>
    </row>
    <row r="17" spans="3:10" ht="12">
      <c r="C17" s="267"/>
      <c r="D17" s="267"/>
      <c r="E17" s="267"/>
      <c r="F17" s="267"/>
      <c r="G17" s="267"/>
      <c r="H17" s="267"/>
      <c r="I17" s="267"/>
      <c r="J17" s="267"/>
    </row>
    <row r="18" spans="2:7" s="262" customFormat="1" ht="13.5">
      <c r="B18" s="452" t="s">
        <v>153</v>
      </c>
      <c r="C18" s="452"/>
      <c r="D18" s="452"/>
      <c r="E18" s="452"/>
      <c r="F18" s="269"/>
      <c r="G18" s="269"/>
    </row>
    <row r="19" spans="2:7" s="262" customFormat="1" ht="13.5">
      <c r="B19" s="452" t="s">
        <v>88</v>
      </c>
      <c r="C19" s="452"/>
      <c r="D19" s="452"/>
      <c r="E19" s="452"/>
      <c r="F19" s="269"/>
      <c r="G19" s="269"/>
    </row>
    <row r="20" spans="2:7" s="262" customFormat="1" ht="27">
      <c r="B20" s="263" t="s">
        <v>8</v>
      </c>
      <c r="C20" s="263" t="s">
        <v>444</v>
      </c>
      <c r="D20" s="263" t="s">
        <v>445</v>
      </c>
      <c r="E20" s="263" t="s">
        <v>143</v>
      </c>
      <c r="F20" s="269"/>
      <c r="G20" s="269"/>
    </row>
    <row r="21" spans="2:5" s="262" customFormat="1" ht="13.5">
      <c r="B21" s="262" t="s">
        <v>308</v>
      </c>
      <c r="C21" s="270">
        <v>18617.31</v>
      </c>
      <c r="D21" s="270">
        <v>22590.22</v>
      </c>
      <c r="E21" s="316">
        <f>((D21/C21)-1)*100</f>
        <v>21.3398713347954</v>
      </c>
    </row>
    <row r="22" spans="2:5" s="262" customFormat="1" ht="13.5">
      <c r="B22" s="262" t="s">
        <v>309</v>
      </c>
      <c r="C22" s="270">
        <f>SUM(C23:C24)</f>
        <v>12923.39</v>
      </c>
      <c r="D22" s="270">
        <f>SUM(D23:D24)</f>
        <v>17519.27</v>
      </c>
      <c r="E22" s="316">
        <f aca="true" t="shared" si="0" ref="E22:E28">((D22/C22)-1)*100</f>
        <v>35.56249559906497</v>
      </c>
    </row>
    <row r="23" spans="2:5" ht="12">
      <c r="B23" s="392" t="s">
        <v>156</v>
      </c>
      <c r="C23" s="464">
        <v>12311.47</v>
      </c>
      <c r="D23" s="464">
        <v>16422.06</v>
      </c>
      <c r="E23" s="317">
        <f t="shared" si="0"/>
        <v>33.38829563001009</v>
      </c>
    </row>
    <row r="24" spans="2:5" ht="12">
      <c r="B24" s="392" t="s">
        <v>157</v>
      </c>
      <c r="C24" s="464">
        <v>611.92</v>
      </c>
      <c r="D24" s="464">
        <v>1097.21</v>
      </c>
      <c r="E24" s="317">
        <f t="shared" si="0"/>
        <v>79.30611844685582</v>
      </c>
    </row>
    <row r="25" spans="2:5" s="262" customFormat="1" ht="13.5">
      <c r="B25" s="262" t="s">
        <v>310</v>
      </c>
      <c r="C25" s="270">
        <f>SUM(C26:C28)</f>
        <v>8950.48</v>
      </c>
      <c r="D25" s="270">
        <f>SUM(D26:D28)</f>
        <v>9949.89</v>
      </c>
      <c r="E25" s="316">
        <f t="shared" si="0"/>
        <v>11.165993332201186</v>
      </c>
    </row>
    <row r="26" spans="2:5" ht="12">
      <c r="B26" s="392" t="s">
        <v>159</v>
      </c>
      <c r="C26" s="464">
        <v>1841.76</v>
      </c>
      <c r="D26" s="464">
        <v>2161.43</v>
      </c>
      <c r="E26" s="317">
        <f t="shared" si="0"/>
        <v>17.356767439840137</v>
      </c>
    </row>
    <row r="27" spans="2:5" ht="12">
      <c r="B27" s="392" t="s">
        <v>160</v>
      </c>
      <c r="C27" s="464">
        <v>6534.26</v>
      </c>
      <c r="D27" s="464">
        <v>7030.74</v>
      </c>
      <c r="E27" s="317">
        <f t="shared" si="0"/>
        <v>7.598105982926895</v>
      </c>
    </row>
    <row r="28" spans="2:5" ht="12">
      <c r="B28" s="393" t="s">
        <v>161</v>
      </c>
      <c r="C28" s="466">
        <v>574.46</v>
      </c>
      <c r="D28" s="466">
        <v>757.72</v>
      </c>
      <c r="E28" s="317">
        <f t="shared" si="0"/>
        <v>31.901263795564528</v>
      </c>
    </row>
    <row r="29" spans="2:5" s="262" customFormat="1" ht="13.5">
      <c r="B29" s="268" t="s">
        <v>457</v>
      </c>
      <c r="C29" s="465">
        <f>C21+C22-C25</f>
        <v>22590.22</v>
      </c>
      <c r="D29" s="465">
        <f>D21+D22-D25</f>
        <v>30159.600000000006</v>
      </c>
      <c r="E29" s="318">
        <f>((D29/C29)-1)*100</f>
        <v>33.50733193390769</v>
      </c>
    </row>
    <row r="30" spans="2:4" s="262" customFormat="1" ht="13.5">
      <c r="B30" s="260" t="s">
        <v>266</v>
      </c>
      <c r="C30" s="271"/>
      <c r="D30" s="271"/>
    </row>
    <row r="31" ht="12">
      <c r="B31" s="260" t="s">
        <v>267</v>
      </c>
    </row>
    <row r="32" spans="2:3" ht="12">
      <c r="B32" s="454" t="s">
        <v>268</v>
      </c>
      <c r="C32" s="454"/>
    </row>
    <row r="33" spans="2:3" ht="12">
      <c r="B33" s="260" t="s">
        <v>163</v>
      </c>
      <c r="C33" s="260" t="s">
        <v>164</v>
      </c>
    </row>
    <row r="34" ht="12">
      <c r="B34" s="260" t="s">
        <v>124</v>
      </c>
    </row>
    <row r="37" spans="2:7" ht="13.5">
      <c r="B37" s="452" t="s">
        <v>179</v>
      </c>
      <c r="C37" s="452"/>
      <c r="D37" s="452"/>
      <c r="E37" s="452"/>
      <c r="F37" s="452"/>
      <c r="G37" s="452"/>
    </row>
    <row r="38" spans="2:7" ht="13.5">
      <c r="B38" s="452" t="s">
        <v>294</v>
      </c>
      <c r="C38" s="452"/>
      <c r="D38" s="452"/>
      <c r="E38" s="452"/>
      <c r="F38" s="452"/>
      <c r="G38" s="452"/>
    </row>
    <row r="39" spans="2:7" ht="40.5">
      <c r="B39" s="263" t="s">
        <v>165</v>
      </c>
      <c r="C39" s="263" t="s">
        <v>166</v>
      </c>
      <c r="D39" s="263" t="s">
        <v>311</v>
      </c>
      <c r="E39" s="263" t="s">
        <v>445</v>
      </c>
      <c r="F39" s="263" t="s">
        <v>167</v>
      </c>
      <c r="G39" s="263" t="s">
        <v>286</v>
      </c>
    </row>
    <row r="40" spans="2:7" ht="12">
      <c r="B40" s="260" t="s">
        <v>159</v>
      </c>
      <c r="C40" s="272">
        <v>22394.19</v>
      </c>
      <c r="D40" s="272">
        <v>10237.83</v>
      </c>
      <c r="E40" s="272">
        <v>2161.43</v>
      </c>
      <c r="F40" s="272">
        <f>SUM(D40+E40)</f>
        <v>12399.26</v>
      </c>
      <c r="G40" s="272">
        <v>9994.93</v>
      </c>
    </row>
    <row r="41" spans="2:7" ht="12">
      <c r="B41" s="260" t="s">
        <v>160</v>
      </c>
      <c r="C41" s="272">
        <v>77436.41</v>
      </c>
      <c r="D41" s="272">
        <v>43100.05</v>
      </c>
      <c r="E41" s="272">
        <v>7030.74</v>
      </c>
      <c r="F41" s="272">
        <f>SUM(D41+E41)</f>
        <v>50130.79</v>
      </c>
      <c r="G41" s="272">
        <v>27305.62</v>
      </c>
    </row>
    <row r="42" spans="2:7" ht="12">
      <c r="B42" s="260" t="s">
        <v>161</v>
      </c>
      <c r="C42" s="272">
        <v>10716.06</v>
      </c>
      <c r="D42" s="272">
        <v>3942.51</v>
      </c>
      <c r="E42" s="272">
        <v>757.72</v>
      </c>
      <c r="F42" s="272">
        <f>SUM(D42+E42)</f>
        <v>4700.2300000000005</v>
      </c>
      <c r="G42" s="272">
        <v>6015.83</v>
      </c>
    </row>
    <row r="43" spans="2:7" ht="13.5">
      <c r="B43" s="268" t="s">
        <v>17</v>
      </c>
      <c r="C43" s="465">
        <f>SUM(C40:C42)</f>
        <v>110546.66</v>
      </c>
      <c r="D43" s="465">
        <f>SUM(D40:D42)</f>
        <v>57280.39000000001</v>
      </c>
      <c r="E43" s="465">
        <f>SUM(E40:E42)</f>
        <v>9949.89</v>
      </c>
      <c r="F43" s="465">
        <f>SUM(F40:F42)</f>
        <v>67230.28</v>
      </c>
      <c r="G43" s="465">
        <f>SUM(G40:G42)</f>
        <v>43316.380000000005</v>
      </c>
    </row>
    <row r="44" spans="4:7" ht="12">
      <c r="D44" s="267"/>
      <c r="E44" s="273"/>
      <c r="F44" s="273"/>
      <c r="G44" s="273"/>
    </row>
    <row r="46" spans="2:7" ht="13.5">
      <c r="B46" s="452" t="s">
        <v>168</v>
      </c>
      <c r="C46" s="452"/>
      <c r="D46" s="452"/>
      <c r="E46" s="452"/>
      <c r="F46" s="452"/>
      <c r="G46" s="452"/>
    </row>
    <row r="47" spans="2:7" ht="13.5">
      <c r="B47" s="453" t="s">
        <v>451</v>
      </c>
      <c r="C47" s="453"/>
      <c r="D47" s="453"/>
      <c r="E47" s="453"/>
      <c r="F47" s="453"/>
      <c r="G47" s="453"/>
    </row>
    <row r="49" ht="12">
      <c r="B49" s="260" t="s">
        <v>267</v>
      </c>
    </row>
    <row r="50" ht="12">
      <c r="B50" s="260" t="s">
        <v>169</v>
      </c>
    </row>
    <row r="51" spans="2:6" ht="14.25">
      <c r="B51" s="260" t="s">
        <v>124</v>
      </c>
      <c r="F51" s="169"/>
    </row>
    <row r="52" ht="12">
      <c r="D52" s="272"/>
    </row>
  </sheetData>
  <sheetProtection/>
  <mergeCells count="12">
    <mergeCell ref="B3:G3"/>
    <mergeCell ref="B4:G4"/>
    <mergeCell ref="B5:G5"/>
    <mergeCell ref="B6:G6"/>
    <mergeCell ref="B7:G7"/>
    <mergeCell ref="B19:E19"/>
    <mergeCell ref="B37:G37"/>
    <mergeCell ref="B38:G38"/>
    <mergeCell ref="B46:G46"/>
    <mergeCell ref="B47:G47"/>
    <mergeCell ref="B18:E18"/>
    <mergeCell ref="B32:C32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showGridLines="0" zoomScalePageLayoutView="0" workbookViewId="0" topLeftCell="A1">
      <selection activeCell="B45" sqref="B45:G45"/>
    </sheetView>
  </sheetViews>
  <sheetFormatPr defaultColWidth="11.421875" defaultRowHeight="15"/>
  <cols>
    <col min="1" max="1" width="11.421875" style="260" customWidth="1"/>
    <col min="2" max="2" width="32.7109375" style="260" bestFit="1" customWidth="1"/>
    <col min="3" max="4" width="15.8515625" style="260" customWidth="1"/>
    <col min="5" max="5" width="14.8515625" style="260" customWidth="1"/>
    <col min="6" max="6" width="15.8515625" style="260" bestFit="1" customWidth="1"/>
    <col min="7" max="7" width="15.8515625" style="260" customWidth="1"/>
    <col min="8" max="16384" width="11.421875" style="260" customWidth="1"/>
  </cols>
  <sheetData>
    <row r="1" spans="1:2" ht="15.75">
      <c r="A1" s="19" t="s">
        <v>58</v>
      </c>
      <c r="B1" s="259"/>
    </row>
    <row r="2" spans="1:2" ht="12">
      <c r="A2" s="261"/>
      <c r="B2" s="259"/>
    </row>
    <row r="3" spans="2:7" ht="13.5">
      <c r="B3" s="452" t="s">
        <v>117</v>
      </c>
      <c r="C3" s="452"/>
      <c r="D3" s="452"/>
      <c r="E3" s="452"/>
      <c r="F3" s="452"/>
      <c r="G3" s="452"/>
    </row>
    <row r="4" spans="2:7" ht="13.5">
      <c r="B4" s="452" t="s">
        <v>170</v>
      </c>
      <c r="C4" s="452"/>
      <c r="D4" s="452"/>
      <c r="E4" s="452"/>
      <c r="F4" s="452"/>
      <c r="G4" s="452"/>
    </row>
    <row r="5" spans="2:7" ht="13.5">
      <c r="B5" s="452" t="s">
        <v>146</v>
      </c>
      <c r="C5" s="452"/>
      <c r="D5" s="452"/>
      <c r="E5" s="452"/>
      <c r="F5" s="452"/>
      <c r="G5" s="452"/>
    </row>
    <row r="6" spans="2:7" ht="13.5">
      <c r="B6" s="452" t="s">
        <v>452</v>
      </c>
      <c r="C6" s="452"/>
      <c r="D6" s="452"/>
      <c r="E6" s="452"/>
      <c r="F6" s="452"/>
      <c r="G6" s="452"/>
    </row>
    <row r="7" spans="2:7" ht="13.5">
      <c r="B7" s="452" t="s">
        <v>88</v>
      </c>
      <c r="C7" s="452"/>
      <c r="D7" s="452"/>
      <c r="E7" s="452"/>
      <c r="F7" s="452"/>
      <c r="G7" s="452"/>
    </row>
    <row r="8" spans="2:7" ht="13.5">
      <c r="B8" s="263" t="s">
        <v>8</v>
      </c>
      <c r="C8" s="263" t="s">
        <v>453</v>
      </c>
      <c r="D8" s="263" t="s">
        <v>147</v>
      </c>
      <c r="E8" s="307" t="s">
        <v>453</v>
      </c>
      <c r="F8" s="263" t="s">
        <v>147</v>
      </c>
      <c r="G8" s="274" t="s">
        <v>143</v>
      </c>
    </row>
    <row r="9" spans="2:7" ht="13.5">
      <c r="B9" s="263"/>
      <c r="C9" s="275">
        <v>2015</v>
      </c>
      <c r="D9" s="275"/>
      <c r="E9" s="275">
        <v>2016</v>
      </c>
      <c r="F9" s="263"/>
      <c r="G9" s="274" t="s">
        <v>450</v>
      </c>
    </row>
    <row r="10" spans="2:7" ht="13.5">
      <c r="B10" s="262" t="s">
        <v>148</v>
      </c>
      <c r="C10" s="270">
        <f>SUM(C11:C13)</f>
        <v>2095.17</v>
      </c>
      <c r="D10" s="277">
        <v>100</v>
      </c>
      <c r="E10" s="270">
        <f>SUM(E11:E13)</f>
        <v>2092.4100000000003</v>
      </c>
      <c r="F10" s="277">
        <v>100</v>
      </c>
      <c r="G10" s="461">
        <f>((E10/C10)-1)*100</f>
        <v>-0.13173155400276748</v>
      </c>
    </row>
    <row r="11" spans="2:7" ht="12">
      <c r="B11" s="260" t="s">
        <v>180</v>
      </c>
      <c r="C11" s="276">
        <v>2090.12</v>
      </c>
      <c r="D11" s="319">
        <f>C11*D10/C10</f>
        <v>99.75896943923405</v>
      </c>
      <c r="E11" s="276">
        <v>2087.36</v>
      </c>
      <c r="F11" s="319">
        <f>E11*F10/E10</f>
        <v>99.7586515071138</v>
      </c>
      <c r="G11" s="462">
        <f>((E11/C11)-1)*100</f>
        <v>-0.132049834459258</v>
      </c>
    </row>
    <row r="12" spans="2:7" ht="12">
      <c r="B12" s="260" t="s">
        <v>181</v>
      </c>
      <c r="C12" s="276">
        <v>5.05</v>
      </c>
      <c r="D12" s="319">
        <f>C12*D11/C11</f>
        <v>0.24103056076595217</v>
      </c>
      <c r="E12" s="276">
        <v>5.05</v>
      </c>
      <c r="F12" s="319">
        <f>E12*F11/E11</f>
        <v>0.2413484928861934</v>
      </c>
      <c r="G12" s="278">
        <f>((E12/C12)-1)*100</f>
        <v>0</v>
      </c>
    </row>
    <row r="13" spans="2:7" ht="12">
      <c r="B13" s="260" t="s">
        <v>149</v>
      </c>
      <c r="C13" s="276">
        <v>0</v>
      </c>
      <c r="D13" s="319">
        <f>C13*D12/C12</f>
        <v>0</v>
      </c>
      <c r="E13" s="276">
        <v>0</v>
      </c>
      <c r="F13" s="319">
        <f>E13*F12/E12</f>
        <v>0</v>
      </c>
      <c r="G13" s="266" t="s">
        <v>150</v>
      </c>
    </row>
    <row r="14" spans="2:7" ht="13.5">
      <c r="B14" s="262" t="s">
        <v>151</v>
      </c>
      <c r="C14" s="322">
        <v>0.06</v>
      </c>
      <c r="D14" s="321"/>
      <c r="E14" s="322">
        <v>0.69</v>
      </c>
      <c r="F14" s="320"/>
      <c r="G14" s="264" t="s">
        <v>458</v>
      </c>
    </row>
    <row r="15" spans="2:7" ht="13.5">
      <c r="B15" s="262" t="s">
        <v>152</v>
      </c>
      <c r="C15" s="270">
        <f>C10-C14</f>
        <v>2095.11</v>
      </c>
      <c r="D15" s="277"/>
      <c r="E15" s="270">
        <f>E10-E14</f>
        <v>2091.7200000000003</v>
      </c>
      <c r="F15" s="277"/>
      <c r="G15" s="461">
        <f>((E15/C15)-1)*100</f>
        <v>-0.16180534673596592</v>
      </c>
    </row>
    <row r="16" spans="2:7" ht="12">
      <c r="B16" s="394"/>
      <c r="C16" s="395"/>
      <c r="D16" s="395"/>
      <c r="E16" s="395"/>
      <c r="F16" s="395"/>
      <c r="G16" s="395"/>
    </row>
    <row r="17" spans="2:7" ht="13.5">
      <c r="B17" s="452" t="s">
        <v>153</v>
      </c>
      <c r="C17" s="452"/>
      <c r="D17" s="452"/>
      <c r="E17" s="452"/>
      <c r="F17" s="269"/>
      <c r="G17" s="269"/>
    </row>
    <row r="18" spans="2:7" ht="13.5">
      <c r="B18" s="452" t="s">
        <v>88</v>
      </c>
      <c r="C18" s="452"/>
      <c r="D18" s="452"/>
      <c r="E18" s="452"/>
      <c r="F18" s="269"/>
      <c r="G18" s="269"/>
    </row>
    <row r="19" spans="2:7" ht="23.25" customHeight="1">
      <c r="B19" s="263" t="s">
        <v>8</v>
      </c>
      <c r="C19" s="263" t="s">
        <v>454</v>
      </c>
      <c r="D19" s="263" t="s">
        <v>455</v>
      </c>
      <c r="E19" s="263" t="s">
        <v>143</v>
      </c>
      <c r="F19" s="269"/>
      <c r="G19" s="269"/>
    </row>
    <row r="20" spans="2:7" ht="13.5">
      <c r="B20" s="262" t="s">
        <v>154</v>
      </c>
      <c r="C20" s="270">
        <v>1863.29</v>
      </c>
      <c r="D20" s="270">
        <v>2090.12</v>
      </c>
      <c r="E20" s="316">
        <f>((D20/C20)-1)*100</f>
        <v>12.1736283670282</v>
      </c>
      <c r="G20" s="262"/>
    </row>
    <row r="21" spans="2:7" ht="13.5">
      <c r="B21" s="262" t="s">
        <v>155</v>
      </c>
      <c r="C21" s="467">
        <f>SUM(C22:C23)</f>
        <v>1652.26</v>
      </c>
      <c r="D21" s="467">
        <f>SUM(D22:D23)</f>
        <v>890.48</v>
      </c>
      <c r="E21" s="316">
        <f aca="true" t="shared" si="0" ref="E21:E28">((D21/C21)-1)*100</f>
        <v>-46.10533451151756</v>
      </c>
      <c r="G21" s="262"/>
    </row>
    <row r="22" spans="2:5" ht="12">
      <c r="B22" s="392" t="s">
        <v>156</v>
      </c>
      <c r="C22" s="276">
        <v>1590.71</v>
      </c>
      <c r="D22" s="276">
        <v>801.55</v>
      </c>
      <c r="E22" s="317">
        <f t="shared" si="0"/>
        <v>-49.610551263272384</v>
      </c>
    </row>
    <row r="23" spans="2:5" ht="12">
      <c r="B23" s="392" t="s">
        <v>157</v>
      </c>
      <c r="C23" s="276">
        <v>61.55</v>
      </c>
      <c r="D23" s="276">
        <v>88.93</v>
      </c>
      <c r="E23" s="317">
        <f t="shared" si="0"/>
        <v>44.48415922014624</v>
      </c>
    </row>
    <row r="24" spans="2:7" ht="13.5">
      <c r="B24" s="262" t="s">
        <v>158</v>
      </c>
      <c r="C24" s="467">
        <f>SUM(C25:C27)</f>
        <v>1425.4299999999998</v>
      </c>
      <c r="D24" s="467">
        <f>SUM(D25:D27)</f>
        <v>893.24</v>
      </c>
      <c r="E24" s="316">
        <f t="shared" si="0"/>
        <v>-37.3354005458002</v>
      </c>
      <c r="G24" s="262"/>
    </row>
    <row r="25" spans="2:5" ht="12">
      <c r="B25" s="392" t="s">
        <v>182</v>
      </c>
      <c r="C25" s="276">
        <v>498.36</v>
      </c>
      <c r="D25" s="276">
        <v>444</v>
      </c>
      <c r="E25" s="317">
        <f t="shared" si="0"/>
        <v>-10.907777510233574</v>
      </c>
    </row>
    <row r="26" spans="2:5" ht="12">
      <c r="B26" s="392" t="s">
        <v>173</v>
      </c>
      <c r="C26" s="272">
        <v>59.01</v>
      </c>
      <c r="D26" s="272">
        <v>4.93</v>
      </c>
      <c r="E26" s="317">
        <f t="shared" si="0"/>
        <v>-91.64548381630232</v>
      </c>
    </row>
    <row r="27" spans="2:5" ht="12">
      <c r="B27" s="392" t="s">
        <v>183</v>
      </c>
      <c r="C27" s="272">
        <v>868.06</v>
      </c>
      <c r="D27" s="272">
        <v>444.31</v>
      </c>
      <c r="E27" s="317">
        <f t="shared" si="0"/>
        <v>-48.81575006335967</v>
      </c>
    </row>
    <row r="28" spans="2:7" ht="13.5">
      <c r="B28" s="268" t="s">
        <v>162</v>
      </c>
      <c r="C28" s="465">
        <f>C20+C21-C24</f>
        <v>2090.1200000000003</v>
      </c>
      <c r="D28" s="465">
        <f>D20+D21-D24</f>
        <v>2087.3599999999997</v>
      </c>
      <c r="E28" s="463">
        <f t="shared" si="0"/>
        <v>-0.1320498344593024</v>
      </c>
      <c r="G28" s="262"/>
    </row>
    <row r="29" spans="2:7" ht="13.5">
      <c r="B29" s="260" t="s">
        <v>266</v>
      </c>
      <c r="C29" s="271"/>
      <c r="D29" s="271"/>
      <c r="E29" s="262"/>
      <c r="F29" s="262"/>
      <c r="G29" s="262"/>
    </row>
    <row r="30" ht="12">
      <c r="B30" s="260" t="s">
        <v>267</v>
      </c>
    </row>
    <row r="31" spans="2:3" ht="12">
      <c r="B31" s="456" t="s">
        <v>268</v>
      </c>
      <c r="C31" s="457"/>
    </row>
    <row r="32" spans="2:4" ht="12">
      <c r="B32" s="260" t="s">
        <v>163</v>
      </c>
      <c r="C32" s="260" t="s">
        <v>164</v>
      </c>
      <c r="D32" s="276"/>
    </row>
    <row r="33" ht="12">
      <c r="B33" s="260" t="s">
        <v>124</v>
      </c>
    </row>
    <row r="36" spans="2:7" ht="13.5">
      <c r="B36" s="452" t="s">
        <v>171</v>
      </c>
      <c r="C36" s="452"/>
      <c r="D36" s="452"/>
      <c r="E36" s="452"/>
      <c r="F36" s="452"/>
      <c r="G36" s="452"/>
    </row>
    <row r="37" spans="2:7" ht="13.5">
      <c r="B37" s="452" t="s">
        <v>294</v>
      </c>
      <c r="C37" s="452"/>
      <c r="D37" s="452"/>
      <c r="E37" s="452"/>
      <c r="F37" s="452"/>
      <c r="G37" s="452"/>
    </row>
    <row r="38" spans="2:7" ht="68.25" customHeight="1">
      <c r="B38" s="263" t="s">
        <v>165</v>
      </c>
      <c r="C38" s="263" t="s">
        <v>166</v>
      </c>
      <c r="D38" s="263" t="s">
        <v>311</v>
      </c>
      <c r="E38" s="263" t="s">
        <v>456</v>
      </c>
      <c r="F38" s="263" t="s">
        <v>167</v>
      </c>
      <c r="G38" s="263" t="s">
        <v>286</v>
      </c>
    </row>
    <row r="39" spans="2:7" ht="12">
      <c r="B39" s="260" t="s">
        <v>172</v>
      </c>
      <c r="C39" s="272">
        <v>5152.3</v>
      </c>
      <c r="D39" s="272">
        <v>4214.95</v>
      </c>
      <c r="E39" s="272">
        <v>444</v>
      </c>
      <c r="F39" s="272">
        <f>SUM(D39:E39)</f>
        <v>4658.95</v>
      </c>
      <c r="G39" s="272">
        <v>493.35</v>
      </c>
    </row>
    <row r="40" spans="2:7" ht="12">
      <c r="B40" s="260" t="s">
        <v>173</v>
      </c>
      <c r="C40" s="272">
        <v>3088.81</v>
      </c>
      <c r="D40" s="272">
        <v>3031.63</v>
      </c>
      <c r="E40" s="272">
        <v>4.93</v>
      </c>
      <c r="F40" s="272">
        <f>SUM(D40:E40)</f>
        <v>3036.56</v>
      </c>
      <c r="G40" s="272">
        <v>52.25</v>
      </c>
    </row>
    <row r="41" spans="2:7" ht="12">
      <c r="B41" s="260" t="s">
        <v>174</v>
      </c>
      <c r="C41" s="272">
        <v>7177.31</v>
      </c>
      <c r="D41" s="272">
        <v>6705.06</v>
      </c>
      <c r="E41" s="272">
        <v>444.31</v>
      </c>
      <c r="F41" s="272">
        <f>SUM(D41:E41)</f>
        <v>7149.370000000001</v>
      </c>
      <c r="G41" s="272">
        <v>27.94</v>
      </c>
    </row>
    <row r="42" spans="2:7" ht="13.5">
      <c r="B42" s="262" t="s">
        <v>17</v>
      </c>
      <c r="C42" s="270">
        <f>SUM(C39:C41)</f>
        <v>15418.420000000002</v>
      </c>
      <c r="D42" s="270">
        <f>SUM(D39:D41)</f>
        <v>13951.64</v>
      </c>
      <c r="E42" s="270">
        <f>SUM(E39:E41)</f>
        <v>893.24</v>
      </c>
      <c r="F42" s="270">
        <f>SUM(F39:F41)</f>
        <v>14844.880000000001</v>
      </c>
      <c r="G42" s="270">
        <f>SUM(G39:G41)</f>
        <v>573.5400000000001</v>
      </c>
    </row>
    <row r="43" spans="2:7" ht="12">
      <c r="B43" s="394"/>
      <c r="C43" s="394"/>
      <c r="D43" s="395"/>
      <c r="E43" s="396"/>
      <c r="F43" s="396"/>
      <c r="G43" s="396"/>
    </row>
    <row r="45" spans="2:7" ht="13.5">
      <c r="B45" s="452" t="s">
        <v>168</v>
      </c>
      <c r="C45" s="452"/>
      <c r="D45" s="452"/>
      <c r="E45" s="452"/>
      <c r="F45" s="452"/>
      <c r="G45" s="452"/>
    </row>
    <row r="46" spans="2:7" ht="13.5">
      <c r="B46" s="455" t="s">
        <v>459</v>
      </c>
      <c r="C46" s="455"/>
      <c r="D46" s="455"/>
      <c r="E46" s="455"/>
      <c r="F46" s="455"/>
      <c r="G46" s="455"/>
    </row>
    <row r="49" spans="2:4" ht="12">
      <c r="B49" s="260" t="s">
        <v>267</v>
      </c>
      <c r="D49" s="276"/>
    </row>
    <row r="50" ht="12">
      <c r="B50" s="260" t="s">
        <v>169</v>
      </c>
    </row>
    <row r="51" spans="2:6" ht="14.25">
      <c r="B51" s="260" t="s">
        <v>124</v>
      </c>
      <c r="F51" s="169"/>
    </row>
  </sheetData>
  <sheetProtection/>
  <mergeCells count="12">
    <mergeCell ref="B31:C31"/>
    <mergeCell ref="B36:G36"/>
    <mergeCell ref="B37:G37"/>
    <mergeCell ref="B45:G45"/>
    <mergeCell ref="B46:G46"/>
    <mergeCell ref="B3:G3"/>
    <mergeCell ref="B4:G4"/>
    <mergeCell ref="B5:G5"/>
    <mergeCell ref="B6:G6"/>
    <mergeCell ref="B7:G7"/>
    <mergeCell ref="B17:E17"/>
    <mergeCell ref="B18:E18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C4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42.7109375" style="31" customWidth="1"/>
    <col min="3" max="3" width="7.7109375" style="31" customWidth="1"/>
    <col min="4" max="4" width="85.57421875" style="31" customWidth="1"/>
    <col min="5" max="5" width="14.140625" style="32" customWidth="1"/>
    <col min="6" max="6" width="10.57421875" style="33" customWidth="1"/>
    <col min="7" max="7" width="13.8515625" style="33" customWidth="1"/>
    <col min="8" max="8" width="11.421875" style="34" customWidth="1"/>
    <col min="9" max="16384" width="11.421875" style="24" customWidth="1"/>
  </cols>
  <sheetData>
    <row r="1" spans="1:7" ht="15.75">
      <c r="A1" s="19" t="s">
        <v>58</v>
      </c>
      <c r="B1" s="22"/>
      <c r="C1" s="22"/>
      <c r="D1" s="22"/>
      <c r="E1" s="23"/>
      <c r="F1" s="24"/>
      <c r="G1" s="24"/>
    </row>
    <row r="2" spans="2:7" ht="12.75">
      <c r="B2" s="25"/>
      <c r="C2" s="25"/>
      <c r="D2" s="25"/>
      <c r="E2" s="25"/>
      <c r="F2" s="25"/>
      <c r="G2" s="25"/>
    </row>
    <row r="3" spans="2:7" ht="14.25">
      <c r="B3" s="458" t="s">
        <v>299</v>
      </c>
      <c r="C3" s="458"/>
      <c r="D3" s="458"/>
      <c r="E3" s="458"/>
      <c r="F3" s="458"/>
      <c r="G3" s="458"/>
    </row>
    <row r="4" spans="2:7" ht="14.25">
      <c r="B4" s="458" t="s">
        <v>418</v>
      </c>
      <c r="C4" s="458"/>
      <c r="D4" s="458"/>
      <c r="E4" s="458"/>
      <c r="F4" s="458"/>
      <c r="G4" s="458"/>
    </row>
    <row r="5" spans="1:7" ht="25.5" customHeight="1">
      <c r="A5" s="35"/>
      <c r="B5" s="36" t="s">
        <v>24</v>
      </c>
      <c r="C5" s="36" t="s">
        <v>61</v>
      </c>
      <c r="D5" s="36" t="s">
        <v>63</v>
      </c>
      <c r="E5" s="36" t="s">
        <v>25</v>
      </c>
      <c r="F5" s="36" t="s">
        <v>26</v>
      </c>
      <c r="G5" s="36" t="s">
        <v>265</v>
      </c>
    </row>
    <row r="6" spans="1:237" s="27" customFormat="1" ht="45.75" customHeight="1">
      <c r="A6" s="37"/>
      <c r="B6" s="210" t="s">
        <v>415</v>
      </c>
      <c r="C6" s="38" t="s">
        <v>62</v>
      </c>
      <c r="D6" s="38" t="s">
        <v>64</v>
      </c>
      <c r="E6" s="39" t="s">
        <v>86</v>
      </c>
      <c r="F6" s="40">
        <v>1.1276710932377534</v>
      </c>
      <c r="G6" s="41">
        <v>112.79999999999998</v>
      </c>
      <c r="H6" s="42"/>
      <c r="I6" s="40"/>
      <c r="J6" s="41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</row>
    <row r="7" spans="1:10" s="26" customFormat="1" ht="43.5" customHeight="1">
      <c r="A7" s="43"/>
      <c r="B7" s="210" t="s">
        <v>416</v>
      </c>
      <c r="C7" s="38" t="s">
        <v>62</v>
      </c>
      <c r="D7" s="38" t="s">
        <v>65</v>
      </c>
      <c r="E7" s="39" t="s">
        <v>86</v>
      </c>
      <c r="F7" s="354">
        <v>1.0073666794405662</v>
      </c>
      <c r="G7" s="355">
        <v>100.69999999999999</v>
      </c>
      <c r="H7" s="42"/>
      <c r="I7" s="40"/>
      <c r="J7" s="41"/>
    </row>
    <row r="8" spans="1:10" s="26" customFormat="1" ht="36.75" customHeight="1">
      <c r="A8" s="43"/>
      <c r="B8" s="210" t="s">
        <v>121</v>
      </c>
      <c r="C8" s="38" t="s">
        <v>62</v>
      </c>
      <c r="D8" s="38" t="s">
        <v>66</v>
      </c>
      <c r="E8" s="39" t="s">
        <v>86</v>
      </c>
      <c r="F8" s="40">
        <v>1.127329570841253</v>
      </c>
      <c r="G8" s="41">
        <v>112.7</v>
      </c>
      <c r="H8" s="42"/>
      <c r="I8" s="40"/>
      <c r="J8" s="41"/>
    </row>
    <row r="9" spans="1:10" s="26" customFormat="1" ht="31.5" customHeight="1">
      <c r="A9" s="43"/>
      <c r="B9" s="210" t="s">
        <v>122</v>
      </c>
      <c r="C9" s="38" t="s">
        <v>62</v>
      </c>
      <c r="D9" s="38" t="s">
        <v>67</v>
      </c>
      <c r="E9" s="39" t="s">
        <v>86</v>
      </c>
      <c r="F9" s="40">
        <v>1.4694790935121917</v>
      </c>
      <c r="G9" s="41">
        <v>146.9</v>
      </c>
      <c r="H9" s="42"/>
      <c r="I9" s="40"/>
      <c r="J9" s="41"/>
    </row>
    <row r="10" spans="1:237" s="26" customFormat="1" ht="44.25" customHeight="1">
      <c r="A10" s="43"/>
      <c r="B10" s="210" t="s">
        <v>417</v>
      </c>
      <c r="C10" s="38" t="s">
        <v>62</v>
      </c>
      <c r="D10" s="38" t="s">
        <v>68</v>
      </c>
      <c r="E10" s="39" t="s">
        <v>87</v>
      </c>
      <c r="F10" s="40">
        <v>0.8821084673942102</v>
      </c>
      <c r="G10" s="41">
        <v>113.37868480725623</v>
      </c>
      <c r="H10" s="42"/>
      <c r="I10" s="40"/>
      <c r="J10" s="4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</row>
    <row r="11" spans="1:10" s="28" customFormat="1" ht="43.5" customHeight="1">
      <c r="A11" s="23"/>
      <c r="B11" s="210" t="s">
        <v>28</v>
      </c>
      <c r="C11" s="38" t="s">
        <v>62</v>
      </c>
      <c r="D11" s="38" t="s">
        <v>69</v>
      </c>
      <c r="E11" s="39" t="s">
        <v>27</v>
      </c>
      <c r="F11" s="40">
        <v>1.0009860792187146</v>
      </c>
      <c r="G11" s="41">
        <v>99.90009990009992</v>
      </c>
      <c r="H11" s="42"/>
      <c r="I11" s="40"/>
      <c r="J11" s="41"/>
    </row>
    <row r="12" spans="1:10" s="28" customFormat="1" ht="41.25" customHeight="1">
      <c r="A12" s="23"/>
      <c r="B12" s="210" t="s">
        <v>29</v>
      </c>
      <c r="C12" s="38" t="s">
        <v>62</v>
      </c>
      <c r="D12" s="38" t="s">
        <v>70</v>
      </c>
      <c r="E12" s="39" t="s">
        <v>27</v>
      </c>
      <c r="F12" s="40">
        <v>0.46104558031163534</v>
      </c>
      <c r="G12" s="41">
        <v>216.91973969631235</v>
      </c>
      <c r="H12" s="42"/>
      <c r="I12" s="40"/>
      <c r="J12" s="41"/>
    </row>
    <row r="13" spans="1:10" s="29" customFormat="1" ht="13.5">
      <c r="A13" s="44"/>
      <c r="B13" s="213" t="s">
        <v>295</v>
      </c>
      <c r="C13" s="210"/>
      <c r="D13" s="210"/>
      <c r="E13" s="39"/>
      <c r="F13" s="292"/>
      <c r="G13" s="292"/>
      <c r="H13" s="45"/>
      <c r="I13" s="40"/>
      <c r="J13" s="41"/>
    </row>
    <row r="14" spans="1:10" ht="14.25">
      <c r="A14" s="23"/>
      <c r="B14" s="214" t="s">
        <v>296</v>
      </c>
      <c r="C14" s="30"/>
      <c r="D14" s="30"/>
      <c r="E14" s="34"/>
      <c r="F14" s="292"/>
      <c r="G14" s="292"/>
      <c r="H14" s="45"/>
      <c r="I14" s="40"/>
      <c r="J14" s="41"/>
    </row>
    <row r="15" spans="1:10" ht="12.75">
      <c r="A15" s="23"/>
      <c r="B15" s="293" t="s">
        <v>346</v>
      </c>
      <c r="C15" s="212"/>
      <c r="D15" s="212"/>
      <c r="E15" s="212"/>
      <c r="F15" s="292"/>
      <c r="G15" s="292"/>
      <c r="H15" s="45"/>
      <c r="I15" s="40"/>
      <c r="J15" s="41"/>
    </row>
    <row r="16" spans="1:10" ht="12.75">
      <c r="A16" s="23"/>
      <c r="B16" s="293" t="s">
        <v>347</v>
      </c>
      <c r="C16" s="212"/>
      <c r="D16" s="212"/>
      <c r="E16" s="212"/>
      <c r="F16" s="212"/>
      <c r="G16" s="212"/>
      <c r="H16" s="45"/>
      <c r="I16" s="40"/>
      <c r="J16" s="41"/>
    </row>
    <row r="17" spans="1:10" ht="12.75">
      <c r="A17" s="23"/>
      <c r="B17" s="293" t="s">
        <v>348</v>
      </c>
      <c r="C17" s="212"/>
      <c r="D17" s="212"/>
      <c r="E17" s="212"/>
      <c r="F17" s="212"/>
      <c r="G17" s="212"/>
      <c r="I17" s="40"/>
      <c r="J17" s="41"/>
    </row>
    <row r="18" spans="2:10" ht="12.75">
      <c r="B18" s="294" t="s">
        <v>297</v>
      </c>
      <c r="C18" s="32"/>
      <c r="D18" s="32"/>
      <c r="F18" s="292"/>
      <c r="G18" s="292"/>
      <c r="H18" s="139"/>
      <c r="I18" s="40"/>
      <c r="J18" s="41"/>
    </row>
    <row r="19" spans="2:10" ht="12.75">
      <c r="B19" s="32"/>
      <c r="C19" s="32"/>
      <c r="D19" s="32"/>
      <c r="F19" s="292"/>
      <c r="G19" s="292"/>
      <c r="I19" s="40"/>
      <c r="J19" s="41"/>
    </row>
    <row r="20" spans="2:10" ht="12.75" customHeight="1">
      <c r="B20" s="46"/>
      <c r="C20" s="46"/>
      <c r="D20" s="46"/>
      <c r="I20" s="40"/>
      <c r="J20" s="41"/>
    </row>
    <row r="21" spans="9:10" ht="37.5" customHeight="1">
      <c r="I21" s="40"/>
      <c r="J21" s="41"/>
    </row>
    <row r="22" spans="9:10" ht="37.5" customHeight="1">
      <c r="I22" s="40"/>
      <c r="J22" s="41"/>
    </row>
    <row r="23" spans="9:10" ht="37.5" customHeight="1">
      <c r="I23" s="40"/>
      <c r="J23" s="41"/>
    </row>
    <row r="24" spans="9:10" ht="37.5" customHeight="1">
      <c r="I24" s="40"/>
      <c r="J24" s="41"/>
    </row>
    <row r="25" spans="9:10" ht="37.5" customHeight="1">
      <c r="I25" s="40"/>
      <c r="J25" s="41"/>
    </row>
    <row r="26" spans="9:10" ht="37.5" customHeight="1">
      <c r="I26" s="185"/>
      <c r="J26" s="186"/>
    </row>
    <row r="27" spans="9:10" ht="37.5" customHeight="1">
      <c r="I27" s="184"/>
      <c r="J27" s="187"/>
    </row>
    <row r="28" spans="9:10" ht="37.5" customHeight="1">
      <c r="I28" s="40"/>
      <c r="J28" s="41"/>
    </row>
    <row r="29" spans="9:10" ht="37.5" customHeight="1">
      <c r="I29" s="40"/>
      <c r="J29" s="41"/>
    </row>
    <row r="30" spans="9:10" ht="37.5" customHeight="1">
      <c r="I30" s="40"/>
      <c r="J30" s="41"/>
    </row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>
      <c r="F49" s="109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A82"/>
  <sheetViews>
    <sheetView showGridLines="0" zoomScalePageLayoutView="0" workbookViewId="0" topLeftCell="A1">
      <selection activeCell="B17" sqref="B17"/>
    </sheetView>
  </sheetViews>
  <sheetFormatPr defaultColWidth="11.421875" defaultRowHeight="15"/>
  <cols>
    <col min="1" max="1" width="4.421875" style="24" customWidth="1"/>
    <col min="2" max="2" width="119.421875" style="31" customWidth="1"/>
    <col min="3" max="3" width="32.00390625" style="32" customWidth="1"/>
    <col min="4" max="5" width="14.140625" style="33" customWidth="1"/>
    <col min="6" max="6" width="15.140625" style="33" customWidth="1"/>
    <col min="7" max="16384" width="11.421875" style="24" customWidth="1"/>
  </cols>
  <sheetData>
    <row r="1" spans="1:6" ht="15.75">
      <c r="A1" s="19" t="s">
        <v>58</v>
      </c>
      <c r="B1" s="22"/>
      <c r="C1" s="23"/>
      <c r="D1" s="24"/>
      <c r="E1" s="24"/>
      <c r="F1" s="24"/>
    </row>
    <row r="2" spans="2:6" ht="12.75">
      <c r="B2" s="25"/>
      <c r="C2" s="25"/>
      <c r="D2" s="25"/>
      <c r="E2" s="25"/>
      <c r="F2" s="25"/>
    </row>
    <row r="3" spans="2:6" ht="14.25">
      <c r="B3" s="458" t="s">
        <v>298</v>
      </c>
      <c r="C3" s="458"/>
      <c r="D3" s="458"/>
      <c r="E3" s="458"/>
      <c r="F3" s="458"/>
    </row>
    <row r="4" spans="2:6" ht="14.25">
      <c r="B4" s="458" t="s">
        <v>418</v>
      </c>
      <c r="C4" s="458"/>
      <c r="D4" s="458"/>
      <c r="E4" s="458"/>
      <c r="F4" s="458"/>
    </row>
    <row r="5" spans="1:6" ht="25.5" customHeight="1">
      <c r="A5" s="35"/>
      <c r="B5" s="36" t="s">
        <v>24</v>
      </c>
      <c r="C5" s="36" t="s">
        <v>123</v>
      </c>
      <c r="D5" s="36" t="s">
        <v>30</v>
      </c>
      <c r="E5" s="36" t="s">
        <v>31</v>
      </c>
      <c r="F5" s="36" t="s">
        <v>265</v>
      </c>
    </row>
    <row r="6" spans="1:235" s="27" customFormat="1" ht="14.25">
      <c r="A6" s="37"/>
      <c r="B6" s="210" t="s">
        <v>32</v>
      </c>
      <c r="C6" s="39" t="s">
        <v>23</v>
      </c>
      <c r="D6" s="41">
        <v>62.65060240963856</v>
      </c>
      <c r="E6" s="41">
        <v>69.24829157175398</v>
      </c>
      <c r="F6" s="41">
        <v>110.36682615629984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</row>
    <row r="7" spans="1:6" s="26" customFormat="1" ht="12.75">
      <c r="A7" s="43"/>
      <c r="B7" s="210" t="s">
        <v>300</v>
      </c>
      <c r="C7" s="39" t="s">
        <v>23</v>
      </c>
      <c r="D7" s="41">
        <v>68.0244399185336</v>
      </c>
      <c r="E7" s="41">
        <v>66.6960481856912</v>
      </c>
      <c r="F7" s="41">
        <v>98.08823529411765</v>
      </c>
    </row>
    <row r="8" spans="1:9" s="26" customFormat="1" ht="15">
      <c r="A8" s="43"/>
      <c r="B8" s="210" t="s">
        <v>89</v>
      </c>
      <c r="C8" s="39" t="s">
        <v>23</v>
      </c>
      <c r="D8" s="41">
        <v>67</v>
      </c>
      <c r="E8" s="41">
        <v>71.93877551020408</v>
      </c>
      <c r="F8" s="41">
        <v>107.3134328358209</v>
      </c>
      <c r="I8" s="189"/>
    </row>
    <row r="9" spans="1:235" s="26" customFormat="1" ht="15.75" customHeight="1">
      <c r="A9" s="43"/>
      <c r="B9" s="210" t="s">
        <v>33</v>
      </c>
      <c r="C9" s="39" t="s">
        <v>16</v>
      </c>
      <c r="D9" s="41">
        <v>40305.59380632</v>
      </c>
      <c r="E9" s="41">
        <v>82411.49938380002</v>
      </c>
      <c r="F9" s="41">
        <v>204.46662498511373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</row>
    <row r="10" spans="1:6" s="28" customFormat="1" ht="14.25">
      <c r="A10" s="23"/>
      <c r="B10" s="210" t="s">
        <v>301</v>
      </c>
      <c r="C10" s="39" t="s">
        <v>16</v>
      </c>
      <c r="D10" s="41">
        <v>62354.163902</v>
      </c>
      <c r="E10" s="41">
        <v>36458.173964</v>
      </c>
      <c r="F10" s="41">
        <v>58.46951769086925</v>
      </c>
    </row>
    <row r="11" spans="1:235" s="28" customFormat="1" ht="13.5" customHeight="1">
      <c r="A11" s="23"/>
      <c r="B11" s="210" t="s">
        <v>90</v>
      </c>
      <c r="C11" s="39" t="s">
        <v>16</v>
      </c>
      <c r="D11" s="41">
        <v>12000</v>
      </c>
      <c r="E11" s="41">
        <v>18746.7334846</v>
      </c>
      <c r="F11" s="41">
        <v>156.2225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</row>
    <row r="12" spans="1:6" s="29" customFormat="1" ht="13.5" customHeight="1">
      <c r="A12" s="44"/>
      <c r="B12" s="210" t="s">
        <v>366</v>
      </c>
      <c r="C12" s="39" t="s">
        <v>16</v>
      </c>
      <c r="D12" s="41">
        <v>510</v>
      </c>
      <c r="E12" s="41">
        <v>4325.2</v>
      </c>
      <c r="F12" s="41">
        <v>848.0784313725491</v>
      </c>
    </row>
    <row r="13" spans="1:6" s="29" customFormat="1" ht="12.75">
      <c r="A13" s="44"/>
      <c r="B13" s="210" t="s">
        <v>419</v>
      </c>
      <c r="C13" s="39" t="s">
        <v>16</v>
      </c>
      <c r="D13" s="41">
        <v>30000</v>
      </c>
      <c r="E13" s="41">
        <v>36932.60939743</v>
      </c>
      <c r="F13" s="41">
        <v>123.10866666666666</v>
      </c>
    </row>
    <row r="14" spans="1:6" s="29" customFormat="1" ht="12.75">
      <c r="A14" s="44"/>
      <c r="B14" s="210" t="s">
        <v>34</v>
      </c>
      <c r="C14" s="39" t="s">
        <v>23</v>
      </c>
      <c r="D14" s="41">
        <v>30.75</v>
      </c>
      <c r="E14" s="40">
        <v>32.775000000000006</v>
      </c>
      <c r="F14" s="41">
        <v>93.8071995118975</v>
      </c>
    </row>
    <row r="15" spans="1:6" s="29" customFormat="1" ht="12.75">
      <c r="A15" s="44"/>
      <c r="B15" s="210" t="s">
        <v>367</v>
      </c>
      <c r="C15" s="39" t="s">
        <v>40</v>
      </c>
      <c r="D15" s="40">
        <v>9.165000000000001</v>
      </c>
      <c r="E15" s="40">
        <v>9.05</v>
      </c>
      <c r="F15" s="41">
        <v>98.69138495092695</v>
      </c>
    </row>
    <row r="16" spans="1:6" s="29" customFormat="1" ht="12.75" customHeight="1">
      <c r="A16" s="44"/>
      <c r="B16" s="210" t="s">
        <v>35</v>
      </c>
      <c r="C16" s="39" t="s">
        <v>36</v>
      </c>
      <c r="D16" s="40">
        <v>0.5737168399365177</v>
      </c>
      <c r="E16" s="40">
        <v>0.5723819119069297</v>
      </c>
      <c r="F16" s="41">
        <v>100</v>
      </c>
    </row>
    <row r="17" spans="1:6" s="29" customFormat="1" ht="12.75" customHeight="1">
      <c r="A17" s="44"/>
      <c r="B17" s="210" t="s">
        <v>37</v>
      </c>
      <c r="C17" s="39" t="s">
        <v>36</v>
      </c>
      <c r="D17" s="40">
        <v>0.38144630770969</v>
      </c>
      <c r="E17" s="47">
        <v>0.37226828559394876</v>
      </c>
      <c r="F17" s="41">
        <v>102.70270270270271</v>
      </c>
    </row>
    <row r="18" spans="1:6" s="29" customFormat="1" ht="12.75" customHeight="1">
      <c r="A18" s="44"/>
      <c r="B18" s="210" t="s">
        <v>420</v>
      </c>
      <c r="C18" s="39" t="s">
        <v>16</v>
      </c>
      <c r="D18" s="41">
        <v>131.19761733664922</v>
      </c>
      <c r="E18" s="41">
        <v>133.1347129391089</v>
      </c>
      <c r="F18" s="41">
        <v>101.44817073170732</v>
      </c>
    </row>
    <row r="19" spans="1:6" s="29" customFormat="1" ht="12.75" customHeight="1">
      <c r="A19" s="44"/>
      <c r="B19" s="210" t="s">
        <v>421</v>
      </c>
      <c r="C19" s="39" t="s">
        <v>38</v>
      </c>
      <c r="D19" s="41">
        <v>1534.4704719960523</v>
      </c>
      <c r="E19" s="41">
        <v>1702.0536469344609</v>
      </c>
      <c r="F19" s="41">
        <v>110.92212447051156</v>
      </c>
    </row>
    <row r="20" spans="1:6" s="29" customFormat="1" ht="12.75" customHeight="1">
      <c r="A20" s="44"/>
      <c r="B20" s="210" t="s">
        <v>422</v>
      </c>
      <c r="C20" s="39" t="s">
        <v>38</v>
      </c>
      <c r="D20" s="41">
        <v>8000</v>
      </c>
      <c r="E20" s="41">
        <v>7491.825613079019</v>
      </c>
      <c r="F20" s="41">
        <v>93.6475</v>
      </c>
    </row>
    <row r="21" spans="1:6" s="29" customFormat="1" ht="13.5" customHeight="1">
      <c r="A21" s="44"/>
      <c r="B21" s="324" t="s">
        <v>423</v>
      </c>
      <c r="C21" s="325" t="s">
        <v>16</v>
      </c>
      <c r="D21" s="326">
        <v>5.204081632653061</v>
      </c>
      <c r="E21" s="326">
        <v>14.735233160621762</v>
      </c>
      <c r="F21" s="326">
        <v>282.6923076923077</v>
      </c>
    </row>
    <row r="22" spans="1:6" s="29" customFormat="1" ht="12.75">
      <c r="A22" s="44"/>
      <c r="B22" s="215" t="s">
        <v>349</v>
      </c>
      <c r="C22" s="325" t="s">
        <v>62</v>
      </c>
      <c r="D22" s="327">
        <v>1.02</v>
      </c>
      <c r="E22" s="327">
        <v>1.0357911119016245</v>
      </c>
      <c r="F22" s="326">
        <v>101.96078431372548</v>
      </c>
    </row>
    <row r="23" spans="1:6" s="29" customFormat="1" ht="12.75">
      <c r="A23" s="44"/>
      <c r="B23" s="215" t="s">
        <v>91</v>
      </c>
      <c r="C23" s="325" t="s">
        <v>39</v>
      </c>
      <c r="D23" s="41">
        <v>3500</v>
      </c>
      <c r="E23" s="41">
        <v>6372</v>
      </c>
      <c r="F23" s="41">
        <v>182.05714285714285</v>
      </c>
    </row>
    <row r="24" spans="1:6" ht="12.75" customHeight="1">
      <c r="A24" s="23"/>
      <c r="B24" s="215" t="s">
        <v>59</v>
      </c>
      <c r="C24" s="325" t="s">
        <v>60</v>
      </c>
      <c r="D24" s="326">
        <v>7.4</v>
      </c>
      <c r="E24" s="327">
        <v>6.88</v>
      </c>
      <c r="F24" s="326">
        <v>107.55813953488372</v>
      </c>
    </row>
    <row r="25" spans="1:6" ht="12.75" customHeight="1">
      <c r="A25" s="23"/>
      <c r="B25" s="215" t="s">
        <v>368</v>
      </c>
      <c r="C25" s="325" t="s">
        <v>40</v>
      </c>
      <c r="D25" s="326">
        <v>8.68</v>
      </c>
      <c r="E25" s="326">
        <v>8.275</v>
      </c>
      <c r="F25" s="326">
        <v>95.40229885057474</v>
      </c>
    </row>
    <row r="26" spans="1:6" ht="12.75">
      <c r="A26" s="23"/>
      <c r="B26" s="215" t="s">
        <v>369</v>
      </c>
      <c r="C26" s="325" t="s">
        <v>40</v>
      </c>
      <c r="D26" s="326">
        <v>8.29</v>
      </c>
      <c r="E26" s="326">
        <v>7.65</v>
      </c>
      <c r="F26" s="326">
        <v>92.7710843373494</v>
      </c>
    </row>
    <row r="27" spans="2:6" ht="12.75">
      <c r="B27" s="215" t="s">
        <v>350</v>
      </c>
      <c r="C27" s="325" t="s">
        <v>62</v>
      </c>
      <c r="D27" s="327">
        <v>1.0914</v>
      </c>
      <c r="E27" s="327">
        <v>1.1031211852904177</v>
      </c>
      <c r="F27" s="326">
        <v>100.91743119266056</v>
      </c>
    </row>
    <row r="28" spans="2:6" ht="12.75">
      <c r="B28" s="215" t="s">
        <v>424</v>
      </c>
      <c r="C28" s="325" t="s">
        <v>23</v>
      </c>
      <c r="D28" s="326">
        <v>56.99999999999999</v>
      </c>
      <c r="E28" s="326">
        <v>50.99176726528175</v>
      </c>
      <c r="F28" s="326">
        <v>89.47368421052632</v>
      </c>
    </row>
    <row r="29" spans="2:6" ht="12.75">
      <c r="B29" s="215" t="s">
        <v>41</v>
      </c>
      <c r="C29" s="325" t="s">
        <v>23</v>
      </c>
      <c r="D29" s="326">
        <v>55.527498947461716</v>
      </c>
      <c r="E29" s="326">
        <v>52.61904761904762</v>
      </c>
      <c r="F29" s="326">
        <v>94.77477477477477</v>
      </c>
    </row>
    <row r="30" spans="2:6" ht="12.75">
      <c r="B30" s="215" t="s">
        <v>370</v>
      </c>
      <c r="C30" s="325" t="s">
        <v>16</v>
      </c>
      <c r="D30" s="326">
        <v>64.47535858178888</v>
      </c>
      <c r="E30" s="326">
        <v>73.64110930462284</v>
      </c>
      <c r="F30" s="326">
        <v>114.10852713178294</v>
      </c>
    </row>
    <row r="31" spans="2:6" ht="12.75">
      <c r="B31" s="215" t="s">
        <v>42</v>
      </c>
      <c r="C31" s="325" t="s">
        <v>23</v>
      </c>
      <c r="D31" s="326">
        <v>93.00295460650013</v>
      </c>
      <c r="E31" s="326">
        <v>93.73006569800725</v>
      </c>
      <c r="F31" s="326">
        <v>100.75268817204301</v>
      </c>
    </row>
    <row r="32" spans="2:6" ht="12.75">
      <c r="B32" s="215" t="s">
        <v>43</v>
      </c>
      <c r="C32" s="325" t="s">
        <v>44</v>
      </c>
      <c r="D32" s="326">
        <v>95</v>
      </c>
      <c r="E32" s="327">
        <v>86.61</v>
      </c>
      <c r="F32" s="326">
        <v>91.15789473684211</v>
      </c>
    </row>
    <row r="33" spans="2:6" ht="12.75">
      <c r="B33" s="215" t="s">
        <v>45</v>
      </c>
      <c r="C33" s="325" t="s">
        <v>44</v>
      </c>
      <c r="D33" s="326">
        <v>88</v>
      </c>
      <c r="E33" s="327">
        <v>85.66</v>
      </c>
      <c r="F33" s="326">
        <v>97.3409090909091</v>
      </c>
    </row>
    <row r="34" spans="2:6" ht="12.75">
      <c r="B34" s="215" t="s">
        <v>302</v>
      </c>
      <c r="C34" s="325" t="s">
        <v>44</v>
      </c>
      <c r="D34" s="326">
        <v>90</v>
      </c>
      <c r="E34" s="326">
        <v>85</v>
      </c>
      <c r="F34" s="326">
        <v>94.44444444444444</v>
      </c>
    </row>
    <row r="35" spans="4:6" ht="12.75">
      <c r="D35" s="323"/>
      <c r="E35" s="323"/>
      <c r="F35" s="323"/>
    </row>
    <row r="36" spans="2:6" ht="12.75">
      <c r="B36" s="214" t="s">
        <v>296</v>
      </c>
      <c r="D36" s="323"/>
      <c r="E36" s="323"/>
      <c r="F36" s="323"/>
    </row>
    <row r="37" spans="2:6" ht="13.5">
      <c r="B37" s="352" t="s">
        <v>425</v>
      </c>
      <c r="D37" s="323"/>
      <c r="E37" s="323"/>
      <c r="F37" s="323"/>
    </row>
    <row r="38" spans="2:6" ht="13.5">
      <c r="B38" s="352" t="s">
        <v>426</v>
      </c>
      <c r="D38" s="323"/>
      <c r="E38" s="323"/>
      <c r="F38" s="323"/>
    </row>
    <row r="39" spans="2:6" ht="13.5">
      <c r="B39" s="352" t="s">
        <v>427</v>
      </c>
      <c r="D39" s="323"/>
      <c r="E39" s="323"/>
      <c r="F39" s="323"/>
    </row>
    <row r="40" spans="2:6" ht="13.5">
      <c r="B40" s="352" t="s">
        <v>428</v>
      </c>
      <c r="D40" s="323"/>
      <c r="E40" s="323"/>
      <c r="F40" s="323"/>
    </row>
    <row r="41" spans="2:6" ht="13.5">
      <c r="B41" s="352" t="s">
        <v>429</v>
      </c>
      <c r="D41" s="323"/>
      <c r="E41" s="323"/>
      <c r="F41" s="323"/>
    </row>
    <row r="42" spans="2:6" ht="13.5">
      <c r="B42" s="352" t="s">
        <v>430</v>
      </c>
      <c r="D42" s="323"/>
      <c r="E42" s="323"/>
      <c r="F42" s="323"/>
    </row>
    <row r="43" spans="2:6" ht="12.75">
      <c r="B43" s="352" t="s">
        <v>431</v>
      </c>
      <c r="D43" s="323"/>
      <c r="E43" s="323"/>
      <c r="F43" s="323"/>
    </row>
    <row r="44" spans="2:6" ht="12.75">
      <c r="B44" s="215" t="s">
        <v>303</v>
      </c>
      <c r="D44" s="323"/>
      <c r="E44" s="323"/>
      <c r="F44" s="323"/>
    </row>
    <row r="45" spans="2:6" ht="12.75">
      <c r="B45" s="353" t="s">
        <v>297</v>
      </c>
      <c r="D45" s="323"/>
      <c r="E45" s="323"/>
      <c r="F45" s="323"/>
    </row>
    <row r="46" spans="4:6" ht="12.75">
      <c r="D46" s="323"/>
      <c r="E46" s="323"/>
      <c r="F46" s="323"/>
    </row>
    <row r="47" spans="4:6" ht="12.75">
      <c r="D47" s="323"/>
      <c r="E47" s="323"/>
      <c r="F47" s="323"/>
    </row>
    <row r="48" spans="4:6" ht="12.75">
      <c r="D48" s="323"/>
      <c r="E48" s="323"/>
      <c r="F48" s="323"/>
    </row>
    <row r="49" spans="4:6" ht="12.75">
      <c r="D49" s="323"/>
      <c r="E49" s="323"/>
      <c r="F49" s="323"/>
    </row>
    <row r="50" spans="4:6" ht="12.75">
      <c r="D50" s="323"/>
      <c r="E50" s="323"/>
      <c r="F50" s="323"/>
    </row>
    <row r="51" spans="4:6" ht="12.75">
      <c r="D51" s="323"/>
      <c r="E51" s="323"/>
      <c r="F51" s="323"/>
    </row>
    <row r="52" spans="4:6" ht="12.75">
      <c r="D52" s="323"/>
      <c r="E52" s="323"/>
      <c r="F52" s="323"/>
    </row>
    <row r="53" spans="4:6" ht="12.75">
      <c r="D53" s="323"/>
      <c r="E53" s="323"/>
      <c r="F53" s="323"/>
    </row>
    <row r="54" spans="4:6" ht="12.75">
      <c r="D54" s="323"/>
      <c r="E54" s="323"/>
      <c r="F54" s="323"/>
    </row>
    <row r="55" spans="4:6" ht="12.75">
      <c r="D55" s="323"/>
      <c r="E55" s="323"/>
      <c r="F55" s="323"/>
    </row>
    <row r="56" spans="4:6" ht="12.75">
      <c r="D56" s="323"/>
      <c r="E56" s="323"/>
      <c r="F56" s="323"/>
    </row>
    <row r="57" spans="4:6" ht="12.75">
      <c r="D57" s="323"/>
      <c r="E57" s="323"/>
      <c r="F57" s="323"/>
    </row>
    <row r="58" spans="4:6" ht="12.75">
      <c r="D58" s="323"/>
      <c r="E58" s="323"/>
      <c r="F58" s="323"/>
    </row>
    <row r="59" spans="4:6" ht="12.75">
      <c r="D59" s="323"/>
      <c r="E59" s="323"/>
      <c r="F59" s="323"/>
    </row>
    <row r="60" spans="4:6" ht="12.75">
      <c r="D60" s="323"/>
      <c r="E60" s="323"/>
      <c r="F60" s="323"/>
    </row>
    <row r="61" spans="4:6" ht="12.75">
      <c r="D61" s="323"/>
      <c r="E61" s="323"/>
      <c r="F61" s="323"/>
    </row>
    <row r="62" spans="4:6" ht="12.75">
      <c r="D62" s="323"/>
      <c r="E62" s="323"/>
      <c r="F62" s="323"/>
    </row>
    <row r="63" spans="4:6" ht="12.75">
      <c r="D63" s="323"/>
      <c r="E63" s="323"/>
      <c r="F63" s="323"/>
    </row>
    <row r="64" spans="4:6" ht="12.75">
      <c r="D64" s="323"/>
      <c r="E64" s="323"/>
      <c r="F64" s="323"/>
    </row>
    <row r="65" spans="4:6" ht="12.75">
      <c r="D65" s="323"/>
      <c r="E65" s="323"/>
      <c r="F65" s="323"/>
    </row>
    <row r="66" spans="4:6" ht="12.75">
      <c r="D66" s="323"/>
      <c r="E66" s="323"/>
      <c r="F66" s="323"/>
    </row>
    <row r="67" spans="4:6" ht="12.75">
      <c r="D67" s="323"/>
      <c r="E67" s="323"/>
      <c r="F67" s="323"/>
    </row>
    <row r="68" spans="4:6" ht="12.75">
      <c r="D68" s="323"/>
      <c r="E68" s="323"/>
      <c r="F68" s="323"/>
    </row>
    <row r="69" spans="4:6" ht="12.75">
      <c r="D69" s="323"/>
      <c r="E69" s="323"/>
      <c r="F69" s="323"/>
    </row>
    <row r="70" spans="4:6" ht="12.75">
      <c r="D70" s="323"/>
      <c r="E70" s="323"/>
      <c r="F70" s="323"/>
    </row>
    <row r="71" spans="4:6" ht="12.75">
      <c r="D71" s="323"/>
      <c r="E71" s="323"/>
      <c r="F71" s="323"/>
    </row>
    <row r="72" spans="4:6" ht="12.75">
      <c r="D72" s="323"/>
      <c r="E72" s="323"/>
      <c r="F72" s="323"/>
    </row>
    <row r="73" spans="4:6" ht="12.75">
      <c r="D73" s="323"/>
      <c r="E73" s="323"/>
      <c r="F73" s="323"/>
    </row>
    <row r="74" spans="4:6" ht="12.75">
      <c r="D74" s="323"/>
      <c r="E74" s="323"/>
      <c r="F74" s="323"/>
    </row>
    <row r="75" spans="4:6" ht="12.75">
      <c r="D75" s="323"/>
      <c r="E75" s="323"/>
      <c r="F75" s="323"/>
    </row>
    <row r="76" spans="4:6" ht="12.75">
      <c r="D76" s="323"/>
      <c r="E76" s="323"/>
      <c r="F76" s="323"/>
    </row>
    <row r="77" spans="4:6" ht="12.75">
      <c r="D77" s="323"/>
      <c r="E77" s="323"/>
      <c r="F77" s="323"/>
    </row>
    <row r="78" spans="4:6" ht="12.75">
      <c r="D78" s="323"/>
      <c r="E78" s="323"/>
      <c r="F78" s="323"/>
    </row>
    <row r="79" spans="4:6" ht="12.75">
      <c r="D79" s="323"/>
      <c r="E79" s="323"/>
      <c r="F79" s="323"/>
    </row>
    <row r="80" spans="4:6" ht="12.75">
      <c r="D80" s="323"/>
      <c r="E80" s="323"/>
      <c r="F80" s="323"/>
    </row>
    <row r="81" spans="4:6" ht="12.75">
      <c r="D81" s="323"/>
      <c r="E81" s="323"/>
      <c r="F81" s="323"/>
    </row>
    <row r="82" spans="4:6" ht="12.75">
      <c r="D82" s="323"/>
      <c r="E82" s="323"/>
      <c r="F82" s="323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6384" width="11.421875" style="64" customWidth="1"/>
  </cols>
  <sheetData>
    <row r="1" spans="1:2" ht="15.75">
      <c r="A1" s="19" t="s">
        <v>58</v>
      </c>
      <c r="B1" s="22"/>
    </row>
    <row r="2" spans="1:2" ht="15.75">
      <c r="A2" s="24"/>
      <c r="B2" s="25"/>
    </row>
    <row r="3" spans="2:12" ht="15" customHeight="1">
      <c r="B3" s="450" t="s">
        <v>120</v>
      </c>
      <c r="C3" s="450"/>
      <c r="D3" s="450"/>
      <c r="E3" s="450"/>
      <c r="F3" s="450"/>
      <c r="H3"/>
      <c r="I3"/>
      <c r="J3"/>
      <c r="K3"/>
      <c r="L3"/>
    </row>
    <row r="4" spans="2:12" ht="15" customHeight="1">
      <c r="B4" s="450" t="s">
        <v>432</v>
      </c>
      <c r="C4" s="450"/>
      <c r="D4" s="450"/>
      <c r="E4" s="450"/>
      <c r="F4" s="450"/>
      <c r="H4"/>
      <c r="I4"/>
      <c r="J4"/>
      <c r="K4"/>
      <c r="L4"/>
    </row>
    <row r="5" spans="2:12" ht="27">
      <c r="B5" s="36" t="s">
        <v>0</v>
      </c>
      <c r="C5" s="36" t="s">
        <v>1</v>
      </c>
      <c r="D5" s="36" t="s">
        <v>2</v>
      </c>
      <c r="E5" s="36" t="s">
        <v>3</v>
      </c>
      <c r="F5" s="36" t="s">
        <v>4</v>
      </c>
      <c r="H5"/>
      <c r="I5"/>
      <c r="J5"/>
      <c r="K5"/>
      <c r="L5"/>
    </row>
    <row r="6" spans="2:12" ht="15.75">
      <c r="B6" s="38" t="s">
        <v>323</v>
      </c>
      <c r="C6" s="39">
        <v>29657</v>
      </c>
      <c r="D6" s="65">
        <v>103</v>
      </c>
      <c r="E6" s="66">
        <v>4085</v>
      </c>
      <c r="F6" s="66">
        <f>SUM(C6:E6)</f>
        <v>33845</v>
      </c>
      <c r="H6"/>
      <c r="I6"/>
      <c r="J6"/>
      <c r="K6"/>
      <c r="L6"/>
    </row>
    <row r="7" spans="2:12" ht="15.75">
      <c r="B7" s="38" t="s">
        <v>324</v>
      </c>
      <c r="C7" s="39">
        <v>32154</v>
      </c>
      <c r="D7" s="65">
        <v>204</v>
      </c>
      <c r="E7" s="66">
        <v>2300</v>
      </c>
      <c r="F7" s="66">
        <f aca="true" t="shared" si="0" ref="F7:F14">SUM(C7:E7)</f>
        <v>34658</v>
      </c>
      <c r="H7"/>
      <c r="I7"/>
      <c r="J7"/>
      <c r="K7"/>
      <c r="L7"/>
    </row>
    <row r="8" spans="2:12" ht="15.75">
      <c r="B8" s="38" t="s">
        <v>325</v>
      </c>
      <c r="C8" s="39">
        <v>33135</v>
      </c>
      <c r="D8" s="65">
        <v>278</v>
      </c>
      <c r="E8" s="66">
        <v>2442</v>
      </c>
      <c r="F8" s="66">
        <f t="shared" si="0"/>
        <v>35855</v>
      </c>
      <c r="H8"/>
      <c r="I8"/>
      <c r="J8"/>
      <c r="K8"/>
      <c r="L8"/>
    </row>
    <row r="9" spans="2:12" ht="15.75">
      <c r="B9" s="38" t="s">
        <v>326</v>
      </c>
      <c r="C9" s="39">
        <v>33105</v>
      </c>
      <c r="D9" s="65">
        <v>259</v>
      </c>
      <c r="E9" s="66">
        <v>2354</v>
      </c>
      <c r="F9" s="66">
        <f t="shared" si="0"/>
        <v>35718</v>
      </c>
      <c r="H9"/>
      <c r="I9"/>
      <c r="J9"/>
      <c r="K9"/>
      <c r="L9"/>
    </row>
    <row r="10" spans="2:12" ht="15.75">
      <c r="B10" s="38" t="s">
        <v>327</v>
      </c>
      <c r="C10" s="39">
        <v>32666</v>
      </c>
      <c r="D10" s="65">
        <v>239</v>
      </c>
      <c r="E10" s="66">
        <v>3185</v>
      </c>
      <c r="F10" s="66">
        <f t="shared" si="0"/>
        <v>36090</v>
      </c>
      <c r="H10"/>
      <c r="I10"/>
      <c r="J10"/>
      <c r="K10"/>
      <c r="L10"/>
    </row>
    <row r="11" spans="2:12" ht="15.75">
      <c r="B11" s="38" t="s">
        <v>328</v>
      </c>
      <c r="C11" s="39">
        <v>32943</v>
      </c>
      <c r="D11" s="65">
        <v>221</v>
      </c>
      <c r="E11" s="66">
        <v>3198</v>
      </c>
      <c r="F11" s="66">
        <f t="shared" si="0"/>
        <v>36362</v>
      </c>
      <c r="H11"/>
      <c r="I11"/>
      <c r="J11"/>
      <c r="K11"/>
      <c r="L11"/>
    </row>
    <row r="12" spans="2:12" ht="15.75">
      <c r="B12" s="38" t="s">
        <v>329</v>
      </c>
      <c r="C12" s="39">
        <v>32872</v>
      </c>
      <c r="D12" s="65">
        <v>207</v>
      </c>
      <c r="E12" s="66">
        <v>3654</v>
      </c>
      <c r="F12" s="66">
        <f t="shared" si="0"/>
        <v>36733</v>
      </c>
      <c r="H12"/>
      <c r="I12"/>
      <c r="J12"/>
      <c r="K12"/>
      <c r="L12"/>
    </row>
    <row r="13" spans="2:12" ht="15.75">
      <c r="B13" s="38" t="s">
        <v>330</v>
      </c>
      <c r="C13" s="39">
        <v>33115</v>
      </c>
      <c r="D13" s="65">
        <v>203</v>
      </c>
      <c r="E13" s="66">
        <v>4082</v>
      </c>
      <c r="F13" s="66">
        <f t="shared" si="0"/>
        <v>37400</v>
      </c>
      <c r="H13"/>
      <c r="I13"/>
      <c r="J13"/>
      <c r="K13"/>
      <c r="L13"/>
    </row>
    <row r="14" spans="2:12" ht="15.75">
      <c r="B14" s="38" t="s">
        <v>331</v>
      </c>
      <c r="C14" s="39">
        <v>32723</v>
      </c>
      <c r="D14" s="65">
        <v>204</v>
      </c>
      <c r="E14" s="66">
        <v>3756</v>
      </c>
      <c r="F14" s="66">
        <f t="shared" si="0"/>
        <v>36683</v>
      </c>
      <c r="H14"/>
      <c r="I14"/>
      <c r="J14"/>
      <c r="K14"/>
      <c r="L14"/>
    </row>
    <row r="15" spans="2:12" ht="15.75">
      <c r="B15" s="38"/>
      <c r="C15" s="38"/>
      <c r="D15" s="38"/>
      <c r="E15" s="67"/>
      <c r="F15" s="67"/>
      <c r="H15"/>
      <c r="I15"/>
      <c r="J15"/>
      <c r="K15"/>
      <c r="L15"/>
    </row>
    <row r="16" spans="2:12" ht="15.75">
      <c r="B16" s="68"/>
      <c r="C16" s="68"/>
      <c r="D16" s="68"/>
      <c r="E16" s="68"/>
      <c r="F16" s="68"/>
      <c r="H16"/>
      <c r="I16"/>
      <c r="J16"/>
      <c r="K16"/>
      <c r="L16"/>
    </row>
    <row r="17" spans="8:12" ht="15.75">
      <c r="H17"/>
      <c r="I17"/>
      <c r="J17"/>
      <c r="K17"/>
      <c r="L17"/>
    </row>
    <row r="18" spans="8:12" ht="15.75">
      <c r="H18"/>
      <c r="I18"/>
      <c r="J18"/>
      <c r="K18"/>
      <c r="L18"/>
    </row>
    <row r="19" spans="8:12" ht="15.75">
      <c r="H19"/>
      <c r="I19"/>
      <c r="J19"/>
      <c r="K19"/>
      <c r="L19"/>
    </row>
    <row r="20" spans="2:12" ht="15.75">
      <c r="B20" s="62" t="s">
        <v>177</v>
      </c>
      <c r="H20"/>
      <c r="I20"/>
      <c r="J20"/>
      <c r="K20"/>
      <c r="L20"/>
    </row>
    <row r="21" spans="2:12" ht="15.75">
      <c r="B21" s="62" t="s">
        <v>124</v>
      </c>
      <c r="H21"/>
      <c r="I21"/>
      <c r="J21"/>
      <c r="K21"/>
      <c r="L21"/>
    </row>
    <row r="22" spans="7:12" ht="15.75">
      <c r="G22" s="69"/>
      <c r="H22"/>
      <c r="I22"/>
      <c r="J22"/>
      <c r="K22"/>
      <c r="L22"/>
    </row>
    <row r="23" spans="8:12" ht="15.75">
      <c r="H23"/>
      <c r="I23"/>
      <c r="J23"/>
      <c r="K23"/>
      <c r="L23"/>
    </row>
    <row r="24" spans="8:12" ht="15.75">
      <c r="H24"/>
      <c r="I24"/>
      <c r="J24"/>
      <c r="K24"/>
      <c r="L24"/>
    </row>
    <row r="49" ht="16.5">
      <c r="F49" s="107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  <ignoredErrors>
    <ignoredError sqref="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116" customWidth="1"/>
    <col min="2" max="2" width="58.8515625" style="116" bestFit="1" customWidth="1"/>
    <col min="3" max="3" width="14.28125" style="116" customWidth="1"/>
    <col min="4" max="16384" width="11.421875" style="116" customWidth="1"/>
  </cols>
  <sheetData>
    <row r="1" ht="15.75">
      <c r="A1" s="19" t="s">
        <v>58</v>
      </c>
    </row>
    <row r="3" spans="2:3" ht="14.25">
      <c r="B3" s="459" t="s">
        <v>335</v>
      </c>
      <c r="C3" s="459"/>
    </row>
    <row r="4" spans="2:3" ht="12.75">
      <c r="B4" s="460" t="s">
        <v>433</v>
      </c>
      <c r="C4" s="460"/>
    </row>
    <row r="5" spans="2:3" ht="12.75">
      <c r="B5" s="460" t="s">
        <v>88</v>
      </c>
      <c r="C5" s="460"/>
    </row>
    <row r="6" spans="2:3" ht="13.5">
      <c r="B6" s="36" t="s">
        <v>306</v>
      </c>
      <c r="C6" s="36" t="s">
        <v>340</v>
      </c>
    </row>
    <row r="7" spans="2:3" ht="14.25">
      <c r="B7" s="220" t="s">
        <v>336</v>
      </c>
      <c r="C7" s="330">
        <f>SUM(C8:C11)</f>
        <v>5070351923</v>
      </c>
    </row>
    <row r="8" spans="2:3" ht="12.75">
      <c r="B8" s="219" t="s">
        <v>337</v>
      </c>
      <c r="C8" s="328">
        <v>2329555548</v>
      </c>
    </row>
    <row r="9" spans="2:3" ht="12.75">
      <c r="B9" s="219" t="s">
        <v>338</v>
      </c>
      <c r="C9" s="328">
        <v>2142043507</v>
      </c>
    </row>
    <row r="10" spans="2:3" ht="12.75">
      <c r="B10" s="219" t="s">
        <v>339</v>
      </c>
      <c r="C10" s="329">
        <v>4248237</v>
      </c>
    </row>
    <row r="11" spans="2:3" ht="12.75">
      <c r="B11" s="219" t="s">
        <v>341</v>
      </c>
      <c r="C11" s="328">
        <v>594504631</v>
      </c>
    </row>
    <row r="12" ht="12.75">
      <c r="B12" s="219"/>
    </row>
    <row r="13" spans="2:3" ht="14.25">
      <c r="B13" s="244"/>
      <c r="C13" s="245"/>
    </row>
    <row r="14" spans="2:3" ht="12.75">
      <c r="B14" s="252"/>
      <c r="C14" s="245"/>
    </row>
    <row r="15" spans="2:3" ht="12.75">
      <c r="B15" s="252"/>
      <c r="C15" s="245"/>
    </row>
    <row r="16" spans="2:3" ht="12.75">
      <c r="B16" s="252"/>
      <c r="C16" s="246"/>
    </row>
    <row r="17" spans="2:3" ht="12.75">
      <c r="B17" s="217" t="s">
        <v>267</v>
      </c>
      <c r="C17" s="218"/>
    </row>
    <row r="18" ht="12.75">
      <c r="B18" s="217" t="s">
        <v>305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9"/>
  <sheetViews>
    <sheetView showGridLines="0" showRowColHeaders="0" zoomScalePageLayoutView="0" workbookViewId="0" topLeftCell="A1">
      <selection activeCell="C7" sqref="C7"/>
    </sheetView>
  </sheetViews>
  <sheetFormatPr defaultColWidth="11.421875" defaultRowHeight="15"/>
  <cols>
    <col min="1" max="1" width="10.140625" style="63" customWidth="1"/>
    <col min="2" max="4" width="17.140625" style="63" customWidth="1"/>
    <col min="5" max="5" width="11.421875" style="63" customWidth="1"/>
    <col min="6" max="8" width="17.140625" style="63" customWidth="1"/>
    <col min="9" max="9" width="11.421875" style="63" customWidth="1"/>
    <col min="10" max="12" width="17.140625" style="63" customWidth="1"/>
    <col min="13" max="13" width="11.421875" style="63" customWidth="1"/>
    <col min="14" max="16" width="14.57421875" style="63" customWidth="1"/>
    <col min="17" max="17" width="11.421875" style="63" customWidth="1"/>
    <col min="18" max="20" width="14.57421875" style="63" customWidth="1"/>
    <col min="21" max="16384" width="11.421875" style="63" customWidth="1"/>
  </cols>
  <sheetData>
    <row r="1" ht="15.75">
      <c r="A1" s="19" t="s">
        <v>58</v>
      </c>
    </row>
    <row r="2" ht="15.75">
      <c r="A2" s="20"/>
    </row>
    <row r="3" spans="2:12" ht="15.75">
      <c r="B3" s="414" t="s">
        <v>355</v>
      </c>
      <c r="C3" s="414"/>
      <c r="D3" s="414"/>
      <c r="E3" s="230"/>
      <c r="F3" s="414" t="s">
        <v>355</v>
      </c>
      <c r="G3" s="414"/>
      <c r="H3" s="414"/>
      <c r="I3" s="95"/>
      <c r="J3" s="416" t="s">
        <v>355</v>
      </c>
      <c r="K3" s="416"/>
      <c r="L3" s="416"/>
    </row>
    <row r="4" spans="2:12" ht="15.75">
      <c r="B4" s="414" t="s">
        <v>188</v>
      </c>
      <c r="C4" s="414" t="s">
        <v>379</v>
      </c>
      <c r="D4" s="414"/>
      <c r="E4" s="230"/>
      <c r="F4" s="414" t="s">
        <v>188</v>
      </c>
      <c r="G4" s="415" t="s">
        <v>352</v>
      </c>
      <c r="H4" s="415"/>
      <c r="I4" s="95"/>
      <c r="J4" s="416" t="s">
        <v>188</v>
      </c>
      <c r="K4" s="411" t="s">
        <v>352</v>
      </c>
      <c r="L4" s="411"/>
    </row>
    <row r="5" spans="2:12" ht="57">
      <c r="B5" s="414"/>
      <c r="C5" s="73" t="s">
        <v>354</v>
      </c>
      <c r="D5" s="73" t="s">
        <v>356</v>
      </c>
      <c r="E5" s="230"/>
      <c r="F5" s="414"/>
      <c r="G5" s="73" t="s">
        <v>354</v>
      </c>
      <c r="H5" s="73" t="s">
        <v>356</v>
      </c>
      <c r="I5" s="95"/>
      <c r="J5" s="416"/>
      <c r="K5" s="342" t="s">
        <v>354</v>
      </c>
      <c r="L5" s="342" t="s">
        <v>356</v>
      </c>
    </row>
    <row r="6" spans="2:12" ht="15.75">
      <c r="B6" s="304"/>
      <c r="C6" s="231" t="s">
        <v>85</v>
      </c>
      <c r="D6" s="231" t="s">
        <v>85</v>
      </c>
      <c r="E6" s="230"/>
      <c r="F6" s="304"/>
      <c r="G6" s="231" t="s">
        <v>85</v>
      </c>
      <c r="H6" s="231" t="s">
        <v>85</v>
      </c>
      <c r="I6" s="95"/>
      <c r="J6" s="335"/>
      <c r="K6" s="336" t="s">
        <v>85</v>
      </c>
      <c r="L6" s="336" t="s">
        <v>85</v>
      </c>
    </row>
    <row r="7" spans="2:12" ht="15.75">
      <c r="B7" s="232">
        <v>2011</v>
      </c>
      <c r="C7" s="100">
        <v>1293849</v>
      </c>
      <c r="D7" s="100">
        <v>2161003</v>
      </c>
      <c r="E7" s="230"/>
      <c r="F7" s="232">
        <v>2011</v>
      </c>
      <c r="G7" s="233">
        <v>4046840</v>
      </c>
      <c r="H7" s="100">
        <v>6522206</v>
      </c>
      <c r="I7" s="95"/>
      <c r="J7" s="333">
        <v>2011</v>
      </c>
      <c r="K7" s="334">
        <v>4046840</v>
      </c>
      <c r="L7" s="340">
        <v>6522206</v>
      </c>
    </row>
    <row r="8" spans="2:12" ht="15.75">
      <c r="B8" s="232">
        <v>2012</v>
      </c>
      <c r="C8" s="100">
        <v>1412815</v>
      </c>
      <c r="D8" s="100">
        <v>2276535</v>
      </c>
      <c r="E8" s="230"/>
      <c r="F8" s="232" t="s">
        <v>256</v>
      </c>
      <c r="G8" s="233">
        <v>5459655</v>
      </c>
      <c r="H8" s="100">
        <v>8798741</v>
      </c>
      <c r="I8" s="95"/>
      <c r="J8" s="333" t="s">
        <v>256</v>
      </c>
      <c r="K8" s="334">
        <v>5459655</v>
      </c>
      <c r="L8" s="340">
        <v>8798741</v>
      </c>
    </row>
    <row r="9" spans="2:12" ht="15.75">
      <c r="B9" s="232">
        <v>2013</v>
      </c>
      <c r="C9" s="100">
        <v>1128157</v>
      </c>
      <c r="D9" s="100">
        <v>1914757</v>
      </c>
      <c r="E9" s="230"/>
      <c r="F9" s="232" t="s">
        <v>271</v>
      </c>
      <c r="G9" s="233">
        <v>6587812</v>
      </c>
      <c r="H9" s="100">
        <v>10713498</v>
      </c>
      <c r="I9" s="95"/>
      <c r="J9" s="333" t="s">
        <v>271</v>
      </c>
      <c r="K9" s="334">
        <v>6587812</v>
      </c>
      <c r="L9" s="340">
        <v>10713498</v>
      </c>
    </row>
    <row r="10" spans="2:12" ht="15.75">
      <c r="B10" s="232">
        <v>2014</v>
      </c>
      <c r="C10" s="100">
        <v>1324217</v>
      </c>
      <c r="D10" s="100">
        <v>2077309</v>
      </c>
      <c r="E10" s="230"/>
      <c r="F10" s="232" t="s">
        <v>272</v>
      </c>
      <c r="G10" s="233">
        <v>7912029</v>
      </c>
      <c r="H10" s="100">
        <v>12790807</v>
      </c>
      <c r="I10" s="95"/>
      <c r="J10" s="333" t="s">
        <v>272</v>
      </c>
      <c r="K10" s="334">
        <v>7912029</v>
      </c>
      <c r="L10" s="340">
        <v>12790807</v>
      </c>
    </row>
    <row r="11" spans="2:12" ht="15.75">
      <c r="B11" s="232">
        <v>2015</v>
      </c>
      <c r="C11" s="100">
        <v>1058963</v>
      </c>
      <c r="D11" s="100">
        <v>1993017</v>
      </c>
      <c r="E11" s="230"/>
      <c r="F11" s="232" t="s">
        <v>273</v>
      </c>
      <c r="G11" s="233">
        <v>8970992</v>
      </c>
      <c r="H11" s="100">
        <v>14783824</v>
      </c>
      <c r="I11" s="95"/>
      <c r="J11" s="333" t="s">
        <v>273</v>
      </c>
      <c r="K11" s="334">
        <v>8970992</v>
      </c>
      <c r="L11" s="340">
        <v>14783824</v>
      </c>
    </row>
    <row r="12" spans="2:12" ht="15.75">
      <c r="B12" s="232">
        <v>2016</v>
      </c>
      <c r="C12" s="100">
        <v>1279915</v>
      </c>
      <c r="D12" s="100">
        <v>2724610</v>
      </c>
      <c r="E12" s="230"/>
      <c r="F12" s="232" t="s">
        <v>332</v>
      </c>
      <c r="G12" s="233">
        <v>10250907</v>
      </c>
      <c r="H12" s="100">
        <v>17508434</v>
      </c>
      <c r="I12" s="95"/>
      <c r="J12" s="333" t="s">
        <v>332</v>
      </c>
      <c r="K12" s="334">
        <v>10250907</v>
      </c>
      <c r="L12" s="340">
        <v>17508434</v>
      </c>
    </row>
    <row r="13" spans="10:12" ht="15.75">
      <c r="J13" s="343"/>
      <c r="K13" s="343"/>
      <c r="L13" s="343"/>
    </row>
    <row r="14" spans="2:12" ht="15.75">
      <c r="B14" s="62" t="s">
        <v>177</v>
      </c>
      <c r="F14" s="62" t="s">
        <v>177</v>
      </c>
      <c r="J14" s="344" t="s">
        <v>177</v>
      </c>
      <c r="K14" s="343"/>
      <c r="L14" s="343"/>
    </row>
    <row r="15" spans="2:12" ht="15.75">
      <c r="B15" s="62" t="s">
        <v>124</v>
      </c>
      <c r="F15" s="62" t="s">
        <v>124</v>
      </c>
      <c r="J15" s="344" t="s">
        <v>124</v>
      </c>
      <c r="K15" s="343"/>
      <c r="L15" s="343"/>
    </row>
    <row r="16" spans="10:12" ht="15.75">
      <c r="J16" s="343"/>
      <c r="K16" s="343"/>
      <c r="L16" s="343"/>
    </row>
    <row r="17" spans="10:12" ht="15.75">
      <c r="J17" s="343"/>
      <c r="K17" s="343"/>
      <c r="L17" s="343"/>
    </row>
    <row r="29" ht="15.75">
      <c r="J29" s="111"/>
    </row>
  </sheetData>
  <sheetProtection/>
  <mergeCells count="9">
    <mergeCell ref="B3:D3"/>
    <mergeCell ref="F3:H3"/>
    <mergeCell ref="J3:L3"/>
    <mergeCell ref="B4:B5"/>
    <mergeCell ref="C4:D4"/>
    <mergeCell ref="F4:F5"/>
    <mergeCell ref="G4:H4"/>
    <mergeCell ref="J4:J5"/>
    <mergeCell ref="K4:L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"/>
  <sheetViews>
    <sheetView showGridLines="0" zoomScalePageLayoutView="0" workbookViewId="0" topLeftCell="A1">
      <pane ySplit="5" topLeftCell="A22" activePane="bottomLeft" state="frozen"/>
      <selection pane="topLeft" activeCell="A1" sqref="A1:J1"/>
      <selection pane="bottomLeft" activeCell="H29" sqref="H29"/>
    </sheetView>
  </sheetViews>
  <sheetFormatPr defaultColWidth="11.421875" defaultRowHeight="15"/>
  <cols>
    <col min="1" max="2" width="11.421875" style="116" customWidth="1"/>
    <col min="3" max="3" width="7.140625" style="116" customWidth="1"/>
    <col min="4" max="4" width="11.421875" style="116" customWidth="1"/>
    <col min="5" max="5" width="13.7109375" style="116" customWidth="1"/>
    <col min="6" max="16384" width="11.421875" style="116" customWidth="1"/>
  </cols>
  <sheetData>
    <row r="1" spans="1:2" ht="15.75">
      <c r="A1" s="19" t="s">
        <v>58</v>
      </c>
      <c r="B1" s="63"/>
    </row>
    <row r="2" spans="1:2" ht="15.75">
      <c r="A2" s="20"/>
      <c r="B2" s="63"/>
    </row>
    <row r="3" spans="2:7" ht="15" customHeight="1">
      <c r="B3" s="418" t="s">
        <v>10</v>
      </c>
      <c r="C3" s="418"/>
      <c r="D3" s="418"/>
      <c r="E3" s="418"/>
      <c r="F3" s="418"/>
      <c r="G3" s="418"/>
    </row>
    <row r="4" spans="2:7" ht="15" customHeight="1">
      <c r="B4" s="57"/>
      <c r="C4" s="117"/>
      <c r="D4" s="418" t="s">
        <v>193</v>
      </c>
      <c r="E4" s="418"/>
      <c r="F4" s="418"/>
      <c r="G4" s="418"/>
    </row>
    <row r="5" spans="2:7" ht="28.5">
      <c r="B5" s="419" t="s">
        <v>282</v>
      </c>
      <c r="C5" s="419"/>
      <c r="D5" s="57" t="s">
        <v>6</v>
      </c>
      <c r="E5" s="118" t="s">
        <v>7</v>
      </c>
      <c r="F5" s="57" t="s">
        <v>194</v>
      </c>
      <c r="G5" s="57" t="s">
        <v>17</v>
      </c>
    </row>
    <row r="6" spans="2:7" ht="12.75">
      <c r="B6" s="417">
        <v>2010</v>
      </c>
      <c r="C6" s="140" t="s">
        <v>195</v>
      </c>
      <c r="D6" s="192">
        <v>10.696249</v>
      </c>
      <c r="E6" s="192">
        <v>17.459736</v>
      </c>
      <c r="F6" s="192">
        <v>1.243938</v>
      </c>
      <c r="G6" s="192">
        <v>29.399923</v>
      </c>
    </row>
    <row r="7" spans="2:7" ht="12.75">
      <c r="B7" s="417"/>
      <c r="C7" s="140" t="s">
        <v>196</v>
      </c>
      <c r="D7" s="192">
        <v>10.856265</v>
      </c>
      <c r="E7" s="192">
        <v>18.748749</v>
      </c>
      <c r="F7" s="192">
        <v>1.268417</v>
      </c>
      <c r="G7" s="192">
        <v>30.873431</v>
      </c>
    </row>
    <row r="8" spans="2:7" ht="12.75">
      <c r="B8" s="417"/>
      <c r="C8" s="140" t="s">
        <v>197</v>
      </c>
      <c r="D8" s="192">
        <v>11.099063</v>
      </c>
      <c r="E8" s="192">
        <v>19.59632</v>
      </c>
      <c r="F8" s="192">
        <v>1.289699</v>
      </c>
      <c r="G8" s="192">
        <v>31.985082</v>
      </c>
    </row>
    <row r="9" spans="2:7" ht="12.75">
      <c r="B9" s="417"/>
      <c r="C9" s="140" t="s">
        <v>198</v>
      </c>
      <c r="D9" s="192">
        <v>11.572212</v>
      </c>
      <c r="E9" s="192">
        <v>20.58097</v>
      </c>
      <c r="F9" s="192">
        <v>1.315529</v>
      </c>
      <c r="G9" s="192">
        <v>33.468711</v>
      </c>
    </row>
    <row r="10" spans="2:7" ht="12.75">
      <c r="B10" s="417">
        <v>2011</v>
      </c>
      <c r="C10" s="140" t="s">
        <v>195</v>
      </c>
      <c r="D10" s="192">
        <v>11.348068</v>
      </c>
      <c r="E10" s="192">
        <v>21.413497</v>
      </c>
      <c r="F10" s="192">
        <v>1.342601</v>
      </c>
      <c r="G10" s="192">
        <v>34.104166</v>
      </c>
    </row>
    <row r="11" spans="2:7" ht="12.75">
      <c r="B11" s="417"/>
      <c r="C11" s="140" t="s">
        <v>196</v>
      </c>
      <c r="D11" s="192">
        <v>11.418948</v>
      </c>
      <c r="E11" s="192">
        <v>22.322292</v>
      </c>
      <c r="F11" s="192">
        <v>1.364693</v>
      </c>
      <c r="G11" s="192">
        <v>35.10593300000001</v>
      </c>
    </row>
    <row r="12" spans="2:7" ht="12.75">
      <c r="B12" s="417"/>
      <c r="C12" s="140" t="s">
        <v>197</v>
      </c>
      <c r="D12" s="192">
        <v>11.8568</v>
      </c>
      <c r="E12" s="192">
        <v>22.949356</v>
      </c>
      <c r="F12" s="192">
        <v>1.390353</v>
      </c>
      <c r="G12" s="192">
        <v>36.196509</v>
      </c>
    </row>
    <row r="13" spans="2:7" ht="12.75">
      <c r="B13" s="417"/>
      <c r="C13" s="140" t="s">
        <v>198</v>
      </c>
      <c r="D13" s="192">
        <v>12.068533</v>
      </c>
      <c r="E13" s="192">
        <v>23.500337</v>
      </c>
      <c r="F13" s="192">
        <v>1.411387</v>
      </c>
      <c r="G13" s="192">
        <v>36.980256999999995</v>
      </c>
    </row>
    <row r="14" spans="2:7" ht="12.75">
      <c r="B14" s="417">
        <v>2012</v>
      </c>
      <c r="C14" s="140" t="s">
        <v>195</v>
      </c>
      <c r="D14" s="192">
        <v>12.126837</v>
      </c>
      <c r="E14" s="192">
        <v>23.649545</v>
      </c>
      <c r="F14" s="192">
        <v>1.437291</v>
      </c>
      <c r="G14" s="192">
        <v>37.213673</v>
      </c>
    </row>
    <row r="15" spans="2:7" ht="12.75">
      <c r="B15" s="417"/>
      <c r="C15" s="140" t="s">
        <v>196</v>
      </c>
      <c r="D15" s="192">
        <v>12.205313</v>
      </c>
      <c r="E15" s="192">
        <v>23.865977</v>
      </c>
      <c r="F15" s="192">
        <v>1.459715</v>
      </c>
      <c r="G15" s="192">
        <v>37.53100500000001</v>
      </c>
    </row>
    <row r="16" spans="2:7" ht="12.75">
      <c r="B16" s="417"/>
      <c r="C16" s="140" t="s">
        <v>197</v>
      </c>
      <c r="D16" s="192">
        <v>12.351599</v>
      </c>
      <c r="E16" s="192">
        <v>24.153355</v>
      </c>
      <c r="F16" s="192">
        <v>1.482478</v>
      </c>
      <c r="G16" s="192">
        <v>37.987432</v>
      </c>
    </row>
    <row r="17" spans="2:7" ht="12.75">
      <c r="B17" s="417"/>
      <c r="C17" s="140" t="s">
        <v>198</v>
      </c>
      <c r="D17" s="192">
        <v>12.44303</v>
      </c>
      <c r="E17" s="192">
        <v>24.527458</v>
      </c>
      <c r="F17" s="192">
        <v>1.503279</v>
      </c>
      <c r="G17" s="192">
        <v>38.473767</v>
      </c>
    </row>
    <row r="18" spans="2:7" ht="12.75">
      <c r="B18" s="417">
        <v>2013</v>
      </c>
      <c r="C18" s="140" t="s">
        <v>195</v>
      </c>
      <c r="D18" s="192">
        <v>12.57031</v>
      </c>
      <c r="E18" s="192">
        <v>24.849233</v>
      </c>
      <c r="F18" s="192">
        <v>1.5287</v>
      </c>
      <c r="G18" s="192">
        <v>38.948243000000005</v>
      </c>
    </row>
    <row r="19" spans="2:7" ht="12.75">
      <c r="B19" s="417"/>
      <c r="C19" s="140" t="s">
        <v>196</v>
      </c>
      <c r="D19" s="192">
        <v>12.758964</v>
      </c>
      <c r="E19" s="192">
        <v>25.163385</v>
      </c>
      <c r="F19" s="192">
        <v>1.555466</v>
      </c>
      <c r="G19" s="192">
        <v>39.47781500000001</v>
      </c>
    </row>
    <row r="20" spans="2:7" ht="12.75">
      <c r="B20" s="417"/>
      <c r="C20" s="140" t="s">
        <v>197</v>
      </c>
      <c r="D20" s="192">
        <v>13.57246</v>
      </c>
      <c r="E20" s="192">
        <v>25.479681</v>
      </c>
      <c r="F20" s="192">
        <v>1.577945</v>
      </c>
      <c r="G20" s="192">
        <v>40.630086</v>
      </c>
    </row>
    <row r="21" spans="2:7" ht="12.75">
      <c r="B21" s="417"/>
      <c r="C21" s="140" t="s">
        <v>198</v>
      </c>
      <c r="D21" s="192">
        <v>14.277968</v>
      </c>
      <c r="E21" s="192">
        <v>25.781974</v>
      </c>
      <c r="F21" s="192">
        <v>1.599207</v>
      </c>
      <c r="G21" s="192">
        <v>41.659149</v>
      </c>
    </row>
    <row r="22" spans="2:7" ht="12.75">
      <c r="B22" s="417">
        <v>2014</v>
      </c>
      <c r="C22" s="140" t="s">
        <v>195</v>
      </c>
      <c r="D22" s="192">
        <v>15.0948</v>
      </c>
      <c r="E22" s="192">
        <v>26.05277</v>
      </c>
      <c r="F22" s="192">
        <v>1.622824</v>
      </c>
      <c r="G22" s="192">
        <v>42.770394</v>
      </c>
    </row>
    <row r="23" spans="2:7" ht="12.75">
      <c r="B23" s="417"/>
      <c r="C23" s="140" t="s">
        <v>196</v>
      </c>
      <c r="D23" s="192">
        <v>15.657229</v>
      </c>
      <c r="E23" s="192">
        <v>26.445957</v>
      </c>
      <c r="F23" s="192">
        <v>1.649561</v>
      </c>
      <c r="G23" s="192">
        <v>43.752747</v>
      </c>
    </row>
    <row r="24" spans="2:7" ht="12.75">
      <c r="B24" s="417"/>
      <c r="C24" s="140" t="s">
        <v>197</v>
      </c>
      <c r="D24" s="192">
        <v>16.212979</v>
      </c>
      <c r="E24" s="192">
        <v>27.047056</v>
      </c>
      <c r="F24" s="192">
        <v>1.67255</v>
      </c>
      <c r="G24" s="192">
        <v>44.932585</v>
      </c>
    </row>
    <row r="25" spans="2:7" ht="12.75">
      <c r="B25" s="417"/>
      <c r="C25" s="140" t="s">
        <v>198</v>
      </c>
      <c r="D25" s="192">
        <v>16.808034</v>
      </c>
      <c r="E25" s="192">
        <v>27.795381</v>
      </c>
      <c r="F25" s="192">
        <v>1.692138</v>
      </c>
      <c r="G25" s="192">
        <v>46.295553</v>
      </c>
    </row>
    <row r="26" spans="2:7" ht="12.75">
      <c r="B26" s="417">
        <v>2015</v>
      </c>
      <c r="C26" s="140" t="s">
        <v>195</v>
      </c>
      <c r="D26" s="192">
        <v>18.040057</v>
      </c>
      <c r="E26" s="192">
        <v>28.372356</v>
      </c>
      <c r="F26" s="192">
        <v>1.711462</v>
      </c>
      <c r="G26" s="192">
        <v>48.123875</v>
      </c>
    </row>
    <row r="27" spans="2:7" ht="12.75">
      <c r="B27" s="417"/>
      <c r="C27" s="140" t="s">
        <v>196</v>
      </c>
      <c r="D27" s="192">
        <v>18.996017</v>
      </c>
      <c r="E27" s="192">
        <v>28.890589</v>
      </c>
      <c r="F27" s="192">
        <v>1.73336</v>
      </c>
      <c r="G27" s="192">
        <v>49.619966</v>
      </c>
    </row>
    <row r="28" spans="2:7" ht="12.75">
      <c r="B28" s="417"/>
      <c r="C28" s="140" t="s">
        <v>197</v>
      </c>
      <c r="D28" s="192">
        <v>19.440859</v>
      </c>
      <c r="E28" s="192">
        <v>29.467445</v>
      </c>
      <c r="F28" s="192">
        <v>1.752955</v>
      </c>
      <c r="G28" s="192">
        <v>50.661259</v>
      </c>
    </row>
    <row r="29" spans="2:7" ht="12.75">
      <c r="B29" s="417"/>
      <c r="C29" s="140" t="s">
        <v>198</v>
      </c>
      <c r="D29" s="192">
        <v>19.958315</v>
      </c>
      <c r="E29" s="192">
        <v>29.855002</v>
      </c>
      <c r="F29" s="192">
        <v>1.769528</v>
      </c>
      <c r="G29" s="192">
        <v>51.582845</v>
      </c>
    </row>
    <row r="30" spans="2:7" ht="12.75">
      <c r="B30" s="417">
        <v>2016</v>
      </c>
      <c r="C30" s="140" t="s">
        <v>195</v>
      </c>
      <c r="D30" s="192">
        <v>19.903583</v>
      </c>
      <c r="E30" s="192">
        <v>30.217467</v>
      </c>
      <c r="F30" s="192">
        <v>1.788688</v>
      </c>
      <c r="G30" s="192">
        <v>51.909738</v>
      </c>
    </row>
    <row r="31" spans="2:7" ht="12.75">
      <c r="B31" s="417"/>
      <c r="C31" s="140" t="s">
        <v>196</v>
      </c>
      <c r="D31" s="285">
        <v>19.432936</v>
      </c>
      <c r="E31" s="285">
        <v>32.058575</v>
      </c>
      <c r="F31" s="285">
        <v>1.810347</v>
      </c>
      <c r="G31" s="192">
        <v>53.301858</v>
      </c>
    </row>
    <row r="32" spans="2:7" ht="12.75">
      <c r="B32" s="417"/>
      <c r="C32" s="140" t="s">
        <v>197</v>
      </c>
      <c r="D32" s="192">
        <v>20.506811</v>
      </c>
      <c r="E32" s="192">
        <v>32.40035</v>
      </c>
      <c r="F32" s="192">
        <v>1.831558</v>
      </c>
      <c r="G32" s="192">
        <v>54.738719</v>
      </c>
    </row>
    <row r="33" spans="2:7" ht="12.75">
      <c r="B33" s="417"/>
      <c r="C33" s="140" t="s">
        <v>198</v>
      </c>
      <c r="D33" s="192">
        <v>22.240045</v>
      </c>
      <c r="E33" s="192">
        <v>32.702983</v>
      </c>
      <c r="F33" s="192">
        <v>1.851612</v>
      </c>
      <c r="G33" s="192">
        <v>56.79464</v>
      </c>
    </row>
    <row r="34" ht="12.75">
      <c r="B34" s="417"/>
    </row>
    <row r="35" ht="12.75">
      <c r="B35" s="417"/>
    </row>
    <row r="36" ht="12.75">
      <c r="B36" s="417"/>
    </row>
    <row r="37" ht="12.75">
      <c r="B37" s="417"/>
    </row>
    <row r="38" ht="12.75">
      <c r="B38" s="116" t="s">
        <v>177</v>
      </c>
    </row>
    <row r="39" ht="12.75">
      <c r="B39" s="116" t="s">
        <v>124</v>
      </c>
    </row>
  </sheetData>
  <sheetProtection/>
  <mergeCells count="14">
    <mergeCell ref="B3:G3"/>
    <mergeCell ref="D4:G4"/>
    <mergeCell ref="B5:C5"/>
    <mergeCell ref="B6:B9"/>
    <mergeCell ref="B10:B13"/>
    <mergeCell ref="B14:B17"/>
    <mergeCell ref="B28:B29"/>
    <mergeCell ref="B30:B31"/>
    <mergeCell ref="B32:B33"/>
    <mergeCell ref="B34:B35"/>
    <mergeCell ref="B36:B37"/>
    <mergeCell ref="B18:B21"/>
    <mergeCell ref="B22:B25"/>
    <mergeCell ref="B26:B2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1"/>
  <sheetViews>
    <sheetView showGridLines="0" zoomScalePageLayoutView="0" workbookViewId="0" topLeftCell="A1">
      <selection activeCell="N11" sqref="N11"/>
    </sheetView>
  </sheetViews>
  <sheetFormatPr defaultColWidth="11.421875" defaultRowHeight="15"/>
  <cols>
    <col min="1" max="1" width="11.421875" style="147" customWidth="1"/>
    <col min="2" max="2" width="19.28125" style="147" bestFit="1" customWidth="1"/>
    <col min="3" max="3" width="13.140625" style="147" customWidth="1"/>
    <col min="4" max="4" width="10.8515625" style="147" customWidth="1"/>
    <col min="5" max="6" width="11.421875" style="147" customWidth="1"/>
    <col min="7" max="7" width="13.28125" style="147" customWidth="1"/>
    <col min="8" max="10" width="11.421875" style="147" customWidth="1"/>
    <col min="11" max="11" width="13.7109375" style="147" customWidth="1"/>
    <col min="12" max="14" width="11.421875" style="147" customWidth="1"/>
    <col min="15" max="15" width="13.28125" style="147" customWidth="1"/>
    <col min="16" max="18" width="11.421875" style="147" customWidth="1"/>
    <col min="19" max="19" width="11.7109375" style="147" bestFit="1" customWidth="1"/>
    <col min="20" max="16384" width="11.421875" style="147" customWidth="1"/>
  </cols>
  <sheetData>
    <row r="1" spans="1:2" ht="15.75">
      <c r="A1" s="19" t="s">
        <v>58</v>
      </c>
      <c r="B1" s="63"/>
    </row>
    <row r="2" spans="1:17" ht="15.75">
      <c r="A2" s="20"/>
      <c r="B2" s="63"/>
      <c r="I2" s="400"/>
      <c r="J2" s="388" t="s">
        <v>413</v>
      </c>
      <c r="K2" s="388"/>
      <c r="L2" s="388" t="s">
        <v>411</v>
      </c>
      <c r="M2" s="400"/>
      <c r="N2" s="400"/>
      <c r="O2" s="400"/>
      <c r="P2" s="400" t="s">
        <v>398</v>
      </c>
      <c r="Q2" s="400" t="s">
        <v>440</v>
      </c>
    </row>
    <row r="3" spans="2:20" ht="14.25">
      <c r="B3" s="420" t="s">
        <v>312</v>
      </c>
      <c r="C3" s="420"/>
      <c r="D3" s="420"/>
      <c r="E3" s="420"/>
      <c r="F3" s="420"/>
      <c r="G3" s="420"/>
      <c r="H3" s="361"/>
      <c r="I3" s="420" t="s">
        <v>320</v>
      </c>
      <c r="J3" s="420"/>
      <c r="K3" s="420"/>
      <c r="L3" s="420"/>
      <c r="M3" s="420"/>
      <c r="N3" s="362"/>
      <c r="O3" s="414" t="s">
        <v>359</v>
      </c>
      <c r="P3" s="414"/>
      <c r="Q3" s="414"/>
      <c r="R3" s="362"/>
      <c r="S3" s="362"/>
      <c r="T3" s="362"/>
    </row>
    <row r="4" spans="2:20" ht="12.75" customHeight="1">
      <c r="B4" s="421" t="s">
        <v>439</v>
      </c>
      <c r="C4" s="421"/>
      <c r="D4" s="421"/>
      <c r="E4" s="421"/>
      <c r="F4" s="421"/>
      <c r="G4" s="421"/>
      <c r="H4" s="361"/>
      <c r="I4" s="421" t="s">
        <v>379</v>
      </c>
      <c r="J4" s="421"/>
      <c r="K4" s="421"/>
      <c r="L4" s="421"/>
      <c r="M4" s="421"/>
      <c r="N4" s="362"/>
      <c r="O4" s="356"/>
      <c r="P4" s="231" t="s">
        <v>379</v>
      </c>
      <c r="Q4" s="231"/>
      <c r="R4" s="362"/>
      <c r="S4" s="362"/>
      <c r="T4" s="362"/>
    </row>
    <row r="5" spans="2:20" ht="14.25">
      <c r="B5" s="421" t="s">
        <v>16</v>
      </c>
      <c r="C5" s="421"/>
      <c r="D5" s="421"/>
      <c r="E5" s="421"/>
      <c r="F5" s="421"/>
      <c r="G5" s="421"/>
      <c r="H5" s="361"/>
      <c r="I5" s="421" t="s">
        <v>16</v>
      </c>
      <c r="J5" s="421"/>
      <c r="K5" s="421"/>
      <c r="L5" s="421"/>
      <c r="M5" s="421"/>
      <c r="N5" s="362"/>
      <c r="O5" s="414"/>
      <c r="P5" s="414"/>
      <c r="Q5" s="414"/>
      <c r="R5" s="362"/>
      <c r="S5" s="362"/>
      <c r="T5" s="362"/>
    </row>
    <row r="6" spans="2:20" ht="7.5" customHeight="1">
      <c r="B6" s="361"/>
      <c r="C6" s="361"/>
      <c r="D6" s="361"/>
      <c r="E6" s="361"/>
      <c r="F6" s="361"/>
      <c r="G6" s="361"/>
      <c r="H6" s="361"/>
      <c r="I6" s="189"/>
      <c r="J6" s="189"/>
      <c r="K6" s="189"/>
      <c r="L6" s="189"/>
      <c r="M6" s="189"/>
      <c r="N6" s="189"/>
      <c r="O6" s="189"/>
      <c r="P6" s="189"/>
      <c r="Q6" s="189"/>
      <c r="R6" s="362"/>
      <c r="S6" s="362"/>
      <c r="T6" s="362"/>
    </row>
    <row r="7" spans="2:20" ht="14.25">
      <c r="B7" s="426" t="s">
        <v>8</v>
      </c>
      <c r="C7" s="426">
        <v>2015</v>
      </c>
      <c r="D7" s="426">
        <v>2016</v>
      </c>
      <c r="E7" s="426" t="s">
        <v>319</v>
      </c>
      <c r="F7" s="426"/>
      <c r="G7" s="427" t="s">
        <v>313</v>
      </c>
      <c r="H7" s="361"/>
      <c r="I7" s="424" t="s">
        <v>188</v>
      </c>
      <c r="J7" s="424" t="s">
        <v>250</v>
      </c>
      <c r="K7" s="424"/>
      <c r="L7" s="424" t="s">
        <v>245</v>
      </c>
      <c r="M7" s="424"/>
      <c r="N7" s="363"/>
      <c r="O7" s="424" t="s">
        <v>188</v>
      </c>
      <c r="P7" s="424" t="s">
        <v>250</v>
      </c>
      <c r="Q7" s="424" t="s">
        <v>245</v>
      </c>
      <c r="R7" s="363"/>
      <c r="S7" s="364"/>
      <c r="T7" s="365"/>
    </row>
    <row r="8" spans="2:20" ht="28.5">
      <c r="B8" s="426"/>
      <c r="C8" s="426"/>
      <c r="D8" s="426"/>
      <c r="E8" s="358" t="s">
        <v>314</v>
      </c>
      <c r="F8" s="358" t="s">
        <v>315</v>
      </c>
      <c r="G8" s="428"/>
      <c r="H8" s="361"/>
      <c r="I8" s="424"/>
      <c r="J8" s="224" t="s">
        <v>199</v>
      </c>
      <c r="K8" s="225" t="s">
        <v>321</v>
      </c>
      <c r="L8" s="224" t="s">
        <v>199</v>
      </c>
      <c r="M8" s="225" t="s">
        <v>321</v>
      </c>
      <c r="N8" s="366"/>
      <c r="O8" s="424"/>
      <c r="P8" s="424"/>
      <c r="Q8" s="424"/>
      <c r="R8" s="365"/>
      <c r="S8" s="365"/>
      <c r="T8" s="365"/>
    </row>
    <row r="9" spans="2:20" ht="15" customHeight="1">
      <c r="B9" s="262" t="s">
        <v>357</v>
      </c>
      <c r="C9" s="148">
        <f>SUM(C10+C15)</f>
        <v>352671.00000000006</v>
      </c>
      <c r="D9" s="148">
        <f>SUM(D10+D15)</f>
        <v>377456.991367</v>
      </c>
      <c r="E9" s="148">
        <f>SUM(E10+E15)</f>
        <v>24785.99136699998</v>
      </c>
      <c r="F9" s="222">
        <f aca="true" t="shared" si="0" ref="F9:F15">((D9/C9)-1)*100</f>
        <v>7.028077547345801</v>
      </c>
      <c r="G9" s="223">
        <f aca="true" t="shared" si="1" ref="G9:G15">((D9/(C9*$A$18))-1)*100</f>
        <v>4.090639695148712</v>
      </c>
      <c r="H9" s="367"/>
      <c r="I9" s="368">
        <v>2010</v>
      </c>
      <c r="J9" s="401">
        <v>25933</v>
      </c>
      <c r="K9" s="403" t="s">
        <v>461</v>
      </c>
      <c r="L9" s="401">
        <v>187556.9</v>
      </c>
      <c r="M9" s="402" t="s">
        <v>460</v>
      </c>
      <c r="N9" s="369"/>
      <c r="O9" s="232">
        <v>2010</v>
      </c>
      <c r="P9" s="100">
        <v>613901</v>
      </c>
      <c r="Q9" s="100">
        <v>283765</v>
      </c>
      <c r="R9" s="365"/>
      <c r="S9" s="365"/>
      <c r="T9" s="370"/>
    </row>
    <row r="10" spans="2:20" ht="14.25">
      <c r="B10" s="385" t="s">
        <v>316</v>
      </c>
      <c r="C10" s="380">
        <f>SUM(C11:C14)</f>
        <v>352370.80000000005</v>
      </c>
      <c r="D10" s="380">
        <f>SUM(D11:D14)</f>
        <v>377185.942699</v>
      </c>
      <c r="E10" s="380">
        <f>SUM(E11:E14)</f>
        <v>24815.14269899998</v>
      </c>
      <c r="F10" s="381">
        <f t="shared" si="0"/>
        <v>7.042337985724112</v>
      </c>
      <c r="G10" s="382">
        <f t="shared" si="1"/>
        <v>4.104508748832081</v>
      </c>
      <c r="H10" s="367"/>
      <c r="I10" s="368">
        <v>2011</v>
      </c>
      <c r="J10" s="401">
        <v>25828.2</v>
      </c>
      <c r="K10" s="223">
        <v>-3.6859051411059163</v>
      </c>
      <c r="L10" s="401">
        <v>228719.9</v>
      </c>
      <c r="M10" s="223">
        <v>17.928662622851597</v>
      </c>
      <c r="N10" s="369"/>
      <c r="O10" s="232">
        <v>2011</v>
      </c>
      <c r="P10" s="100">
        <v>649243</v>
      </c>
      <c r="Q10" s="100">
        <v>280384</v>
      </c>
      <c r="R10" s="365"/>
      <c r="S10" s="365"/>
      <c r="T10" s="370"/>
    </row>
    <row r="11" spans="2:20" ht="12.75">
      <c r="B11" s="386" t="s">
        <v>317</v>
      </c>
      <c r="C11" s="148">
        <v>35553.9</v>
      </c>
      <c r="D11" s="148">
        <v>32736.774798</v>
      </c>
      <c r="E11" s="221">
        <f>D11-C11</f>
        <v>-2817.125202000003</v>
      </c>
      <c r="F11" s="222">
        <f t="shared" si="0"/>
        <v>-7.923533570156871</v>
      </c>
      <c r="G11" s="223">
        <f t="shared" si="1"/>
        <v>-10.45061715406903</v>
      </c>
      <c r="H11" s="367"/>
      <c r="I11" s="368">
        <v>2012</v>
      </c>
      <c r="J11" s="401">
        <v>33916.4</v>
      </c>
      <c r="K11" s="223">
        <v>26.12955646751116</v>
      </c>
      <c r="L11" s="401">
        <v>275052.7</v>
      </c>
      <c r="M11" s="223">
        <v>15.508307588298154</v>
      </c>
      <c r="N11" s="369"/>
      <c r="O11" s="232">
        <v>2012</v>
      </c>
      <c r="P11" s="100">
        <v>826927</v>
      </c>
      <c r="Q11" s="100">
        <v>281704</v>
      </c>
      <c r="R11" s="365"/>
      <c r="S11" s="365"/>
      <c r="T11" s="370"/>
    </row>
    <row r="12" spans="2:20" ht="12.75">
      <c r="B12" s="386" t="s">
        <v>318</v>
      </c>
      <c r="C12" s="148">
        <v>312635.4</v>
      </c>
      <c r="D12" s="148">
        <v>341665.534934</v>
      </c>
      <c r="E12" s="221">
        <f>D12-C12</f>
        <v>29030.134933999972</v>
      </c>
      <c r="F12" s="222">
        <f t="shared" si="0"/>
        <v>9.28561990548733</v>
      </c>
      <c r="G12" s="223">
        <f t="shared" si="1"/>
        <v>6.2862227008688265</v>
      </c>
      <c r="H12" s="367"/>
      <c r="I12" s="368">
        <v>2013</v>
      </c>
      <c r="J12" s="401">
        <v>28239.7</v>
      </c>
      <c r="K12" s="223">
        <v>-19.790419906996938</v>
      </c>
      <c r="L12" s="401">
        <v>264061.9</v>
      </c>
      <c r="M12" s="223">
        <v>-7.516183372296725</v>
      </c>
      <c r="N12" s="369"/>
      <c r="O12" s="232">
        <v>2013</v>
      </c>
      <c r="P12" s="100">
        <v>1135630</v>
      </c>
      <c r="Q12" s="100">
        <v>265120</v>
      </c>
      <c r="R12" s="365"/>
      <c r="S12" s="365"/>
      <c r="T12" s="370"/>
    </row>
    <row r="13" spans="2:20" ht="12.75">
      <c r="B13" s="386" t="s">
        <v>248</v>
      </c>
      <c r="C13" s="148">
        <v>435.6</v>
      </c>
      <c r="D13" s="148">
        <v>528.419156</v>
      </c>
      <c r="E13" s="221">
        <f>D13-C13</f>
        <v>92.81915600000002</v>
      </c>
      <c r="F13" s="222">
        <f t="shared" si="0"/>
        <v>21.308346189164375</v>
      </c>
      <c r="G13" s="223">
        <f t="shared" si="1"/>
        <v>17.97897939075721</v>
      </c>
      <c r="H13" s="367"/>
      <c r="I13" s="368">
        <v>2014</v>
      </c>
      <c r="J13" s="401">
        <v>36856.9</v>
      </c>
      <c r="K13" s="223">
        <v>25.472239469422163</v>
      </c>
      <c r="L13" s="401">
        <v>238959.6</v>
      </c>
      <c r="M13" s="223">
        <v>-13.00232171447584</v>
      </c>
      <c r="N13" s="369"/>
      <c r="O13" s="232">
        <v>2014</v>
      </c>
      <c r="P13" s="100">
        <v>1669587</v>
      </c>
      <c r="Q13" s="100">
        <v>180746</v>
      </c>
      <c r="R13" s="365"/>
      <c r="S13" s="365"/>
      <c r="T13" s="370"/>
    </row>
    <row r="14" spans="2:20" ht="12.75">
      <c r="B14" s="386" t="s">
        <v>54</v>
      </c>
      <c r="C14" s="148">
        <v>3745.9</v>
      </c>
      <c r="D14" s="148">
        <v>2255.2138110000124</v>
      </c>
      <c r="E14" s="221">
        <f>D14-C14</f>
        <v>-1490.6861889999877</v>
      </c>
      <c r="F14" s="222">
        <f t="shared" si="0"/>
        <v>-39.79514106089292</v>
      </c>
      <c r="G14" s="223">
        <f t="shared" si="1"/>
        <v>-41.447492813690566</v>
      </c>
      <c r="H14" s="367"/>
      <c r="I14" s="368">
        <v>2015</v>
      </c>
      <c r="J14" s="401">
        <v>35553.9</v>
      </c>
      <c r="K14" s="223">
        <v>-6.090242231826859</v>
      </c>
      <c r="L14" s="401">
        <v>312635.4</v>
      </c>
      <c r="M14" s="223">
        <v>27.366714913163136</v>
      </c>
      <c r="N14" s="371"/>
      <c r="O14" s="232">
        <v>2015</v>
      </c>
      <c r="P14" s="100">
        <v>2296482</v>
      </c>
      <c r="Q14" s="100">
        <v>231758</v>
      </c>
      <c r="R14" s="365"/>
      <c r="S14" s="365"/>
      <c r="T14" s="370"/>
    </row>
    <row r="15" spans="2:20" ht="14.25">
      <c r="B15" s="387" t="s">
        <v>358</v>
      </c>
      <c r="C15" s="383">
        <v>300.2</v>
      </c>
      <c r="D15" s="383">
        <v>271.048668</v>
      </c>
      <c r="E15" s="384">
        <f>D15-C15</f>
        <v>-29.151331999999968</v>
      </c>
      <c r="F15" s="381">
        <f t="shared" si="0"/>
        <v>-9.71063690872751</v>
      </c>
      <c r="G15" s="382">
        <f t="shared" si="1"/>
        <v>-12.188672568834969</v>
      </c>
      <c r="H15" s="367"/>
      <c r="I15" s="368">
        <v>2016</v>
      </c>
      <c r="J15" s="401">
        <v>32736.774798</v>
      </c>
      <c r="K15" s="223">
        <v>-10.450362629458121</v>
      </c>
      <c r="L15" s="401">
        <v>341665.534934</v>
      </c>
      <c r="M15" s="223">
        <v>6.286524796300608</v>
      </c>
      <c r="N15" s="371"/>
      <c r="O15" s="310">
        <v>2016</v>
      </c>
      <c r="P15" s="311">
        <v>2678694</v>
      </c>
      <c r="Q15" s="311">
        <v>230461</v>
      </c>
      <c r="R15" s="365"/>
      <c r="S15" s="365"/>
      <c r="T15" s="370"/>
    </row>
    <row r="16" spans="2:20" ht="12.75">
      <c r="B16" s="377"/>
      <c r="C16" s="378"/>
      <c r="D16" s="378"/>
      <c r="E16" s="378"/>
      <c r="F16" s="378"/>
      <c r="G16" s="378"/>
      <c r="H16" s="361"/>
      <c r="I16" s="379"/>
      <c r="J16" s="379"/>
      <c r="K16" s="379"/>
      <c r="L16" s="379"/>
      <c r="M16" s="379"/>
      <c r="N16" s="371"/>
      <c r="O16" s="96"/>
      <c r="P16" s="95"/>
      <c r="Q16" s="95"/>
      <c r="R16" s="365"/>
      <c r="S16" s="365"/>
      <c r="T16" s="370"/>
    </row>
    <row r="17" spans="7:20" ht="12.75">
      <c r="G17" s="361"/>
      <c r="H17" s="361"/>
      <c r="N17" s="362"/>
      <c r="P17" s="95"/>
      <c r="Q17" s="95"/>
      <c r="R17" s="365"/>
      <c r="S17" s="365"/>
      <c r="T17" s="370"/>
    </row>
    <row r="18" spans="1:20" ht="15">
      <c r="A18" s="349">
        <v>1.02822</v>
      </c>
      <c r="G18" s="189"/>
      <c r="H18" s="189"/>
      <c r="N18" s="372"/>
      <c r="P18" s="95"/>
      <c r="Q18" s="95"/>
      <c r="R18" s="365"/>
      <c r="S18" s="365"/>
      <c r="T18" s="370"/>
    </row>
    <row r="19" spans="7:20" ht="15">
      <c r="G19" s="189"/>
      <c r="H19" s="189"/>
      <c r="J19" s="189"/>
      <c r="K19" s="152"/>
      <c r="L19" s="189"/>
      <c r="N19" s="372"/>
      <c r="P19" s="95"/>
      <c r="Q19" s="95"/>
      <c r="R19" s="365"/>
      <c r="S19" s="365"/>
      <c r="T19" s="370"/>
    </row>
    <row r="20" spans="3:20" ht="15">
      <c r="C20" s="120"/>
      <c r="D20" s="83"/>
      <c r="F20" s="189"/>
      <c r="G20" s="189"/>
      <c r="H20" s="189"/>
      <c r="J20" s="189"/>
      <c r="K20" s="189"/>
      <c r="L20" s="189"/>
      <c r="M20" s="189"/>
      <c r="N20" s="372"/>
      <c r="O20" s="362"/>
      <c r="P20" s="373"/>
      <c r="Q20" s="373"/>
      <c r="R20" s="365"/>
      <c r="S20" s="374"/>
      <c r="T20" s="370"/>
    </row>
    <row r="21" spans="2:16" ht="15">
      <c r="B21" s="422" t="s">
        <v>264</v>
      </c>
      <c r="C21" s="423"/>
      <c r="D21" s="423"/>
      <c r="E21" s="423"/>
      <c r="F21" s="423"/>
      <c r="G21" s="189"/>
      <c r="H21" s="189"/>
      <c r="I21" s="422" t="s">
        <v>264</v>
      </c>
      <c r="J21" s="423"/>
      <c r="K21" s="423"/>
      <c r="L21" s="423"/>
      <c r="M21" s="423"/>
      <c r="N21" s="150"/>
      <c r="O21" s="151"/>
      <c r="P21" s="148"/>
    </row>
    <row r="22" spans="2:16" ht="15">
      <c r="B22" s="422" t="s">
        <v>177</v>
      </c>
      <c r="C22" s="423"/>
      <c r="D22" s="423"/>
      <c r="E22" s="423"/>
      <c r="F22" s="423"/>
      <c r="G22" s="189"/>
      <c r="H22" s="189"/>
      <c r="I22" s="422" t="s">
        <v>177</v>
      </c>
      <c r="J22" s="423"/>
      <c r="K22" s="423"/>
      <c r="L22" s="423"/>
      <c r="M22" s="423"/>
      <c r="N22" s="150"/>
      <c r="O22" s="309" t="s">
        <v>177</v>
      </c>
      <c r="P22" s="148"/>
    </row>
    <row r="23" spans="2:16" ht="15">
      <c r="B23" s="375" t="s">
        <v>124</v>
      </c>
      <c r="C23" s="260"/>
      <c r="D23" s="260"/>
      <c r="E23" s="260"/>
      <c r="F23" s="260"/>
      <c r="G23" s="189"/>
      <c r="H23" s="189"/>
      <c r="I23" s="375" t="s">
        <v>124</v>
      </c>
      <c r="J23" s="260"/>
      <c r="K23" s="260"/>
      <c r="L23" s="260"/>
      <c r="M23" s="260"/>
      <c r="N23" s="150"/>
      <c r="O23" s="309" t="s">
        <v>124</v>
      </c>
      <c r="P23" s="148"/>
    </row>
    <row r="24" spans="3:18" ht="15">
      <c r="C24" s="120"/>
      <c r="D24" s="83"/>
      <c r="F24" s="189"/>
      <c r="G24" s="189"/>
      <c r="H24" s="189"/>
      <c r="J24" s="226"/>
      <c r="K24" s="226"/>
      <c r="L24" s="226"/>
      <c r="M24" s="226"/>
      <c r="N24" s="189"/>
      <c r="O24" s="189"/>
      <c r="P24" s="189"/>
      <c r="Q24" s="189"/>
      <c r="R24" s="189"/>
    </row>
    <row r="25" spans="3:18" ht="17.25" customHeight="1">
      <c r="C25" s="150"/>
      <c r="F25" s="189"/>
      <c r="G25" s="189"/>
      <c r="H25" s="189"/>
      <c r="J25" s="357"/>
      <c r="K25" s="357"/>
      <c r="L25" s="357"/>
      <c r="M25" s="357"/>
      <c r="N25" s="189"/>
      <c r="O25" s="189"/>
      <c r="P25" s="189"/>
      <c r="Q25" s="189"/>
      <c r="R25" s="189"/>
    </row>
    <row r="26" spans="3:18" ht="12.75" customHeight="1">
      <c r="C26" s="150"/>
      <c r="F26" s="189"/>
      <c r="G26" s="189"/>
      <c r="H26" s="189"/>
      <c r="J26" s="82"/>
      <c r="N26" s="189"/>
      <c r="O26" s="189"/>
      <c r="P26" s="189"/>
      <c r="Q26" s="189"/>
      <c r="R26" s="189"/>
    </row>
    <row r="27" spans="2:18" ht="12.75" customHeight="1">
      <c r="B27" s="425"/>
      <c r="C27" s="425"/>
      <c r="D27" s="425"/>
      <c r="E27" s="425"/>
      <c r="F27" s="376"/>
      <c r="G27" s="189"/>
      <c r="H27" s="189"/>
      <c r="J27" s="189"/>
      <c r="K27" s="189"/>
      <c r="L27" s="189"/>
      <c r="M27" s="189"/>
      <c r="N27" s="376"/>
      <c r="O27" s="189"/>
      <c r="P27" s="189"/>
      <c r="Q27" s="189"/>
      <c r="R27" s="189"/>
    </row>
    <row r="28" spans="2:18" ht="12.75" customHeight="1">
      <c r="B28" s="226"/>
      <c r="C28" s="226"/>
      <c r="D28" s="226"/>
      <c r="E28" s="226"/>
      <c r="F28" s="376"/>
      <c r="G28" s="189"/>
      <c r="H28" s="189"/>
      <c r="N28" s="376"/>
      <c r="O28" s="189"/>
      <c r="P28" s="189"/>
      <c r="Q28" s="189"/>
      <c r="R28" s="189"/>
    </row>
    <row r="29" spans="2:18" ht="15" customHeight="1">
      <c r="B29" s="226"/>
      <c r="C29" s="226"/>
      <c r="D29" s="226"/>
      <c r="E29" s="226"/>
      <c r="F29" s="226"/>
      <c r="G29" s="189"/>
      <c r="H29" s="189"/>
      <c r="N29" s="357"/>
      <c r="O29" s="189"/>
      <c r="P29" s="189"/>
      <c r="Q29" s="189"/>
      <c r="R29" s="189"/>
    </row>
    <row r="30" spans="2:18" ht="17.25" customHeight="1">
      <c r="B30" s="357"/>
      <c r="F30" s="189"/>
      <c r="G30" s="189"/>
      <c r="H30" s="189"/>
      <c r="N30" s="189"/>
      <c r="O30" s="189"/>
      <c r="P30" s="189"/>
      <c r="Q30" s="189"/>
      <c r="R30" s="189"/>
    </row>
    <row r="31" spans="6:18" ht="15">
      <c r="F31" s="189"/>
      <c r="G31" s="189"/>
      <c r="H31" s="189"/>
      <c r="N31" s="189"/>
      <c r="O31" s="189"/>
      <c r="P31" s="189"/>
      <c r="Q31" s="189"/>
      <c r="R31" s="189"/>
    </row>
  </sheetData>
  <sheetProtection/>
  <mergeCells count="24">
    <mergeCell ref="O3:Q3"/>
    <mergeCell ref="O7:O8"/>
    <mergeCell ref="P7:P8"/>
    <mergeCell ref="Q7:Q8"/>
    <mergeCell ref="O5:Q5"/>
    <mergeCell ref="J7:K7"/>
    <mergeCell ref="L7:M7"/>
    <mergeCell ref="B27:E27"/>
    <mergeCell ref="B7:B8"/>
    <mergeCell ref="C7:C8"/>
    <mergeCell ref="D7:D8"/>
    <mergeCell ref="E7:F7"/>
    <mergeCell ref="G7:G8"/>
    <mergeCell ref="B21:F21"/>
    <mergeCell ref="B22:F22"/>
    <mergeCell ref="B3:G3"/>
    <mergeCell ref="B4:G4"/>
    <mergeCell ref="B5:G5"/>
    <mergeCell ref="I21:M21"/>
    <mergeCell ref="I22:M22"/>
    <mergeCell ref="I3:M3"/>
    <mergeCell ref="I4:M4"/>
    <mergeCell ref="I5:M5"/>
    <mergeCell ref="I7:I8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2"/>
  <sheetViews>
    <sheetView showGridLines="0" showRowColHeaders="0" zoomScalePageLayoutView="0" workbookViewId="0" topLeftCell="A1">
      <selection activeCell="I38" sqref="I38"/>
    </sheetView>
  </sheetViews>
  <sheetFormatPr defaultColWidth="11.421875" defaultRowHeight="15"/>
  <cols>
    <col min="1" max="1" width="11.421875" style="122" customWidth="1"/>
    <col min="2" max="2" width="36.140625" style="122" customWidth="1"/>
    <col min="3" max="4" width="15.8515625" style="122" customWidth="1"/>
    <col min="5" max="5" width="36.140625" style="122" customWidth="1"/>
    <col min="6" max="6" width="15.8515625" style="122" customWidth="1"/>
    <col min="7" max="7" width="11.421875" style="122" customWidth="1"/>
    <col min="8" max="8" width="10.7109375" style="122" customWidth="1"/>
    <col min="9" max="9" width="11.421875" style="122" customWidth="1"/>
    <col min="10" max="10" width="15.28125" style="122" customWidth="1"/>
    <col min="11" max="16384" width="11.421875" style="122" customWidth="1"/>
  </cols>
  <sheetData>
    <row r="1" ht="15.75">
      <c r="A1" s="19" t="s">
        <v>58</v>
      </c>
    </row>
    <row r="2" ht="12.75">
      <c r="A2" s="121"/>
    </row>
    <row r="3" spans="2:6" ht="14.25">
      <c r="B3" s="429" t="s">
        <v>213</v>
      </c>
      <c r="C3" s="429"/>
      <c r="E3" s="429" t="s">
        <v>212</v>
      </c>
      <c r="F3" s="429"/>
    </row>
    <row r="4" spans="2:6" ht="14.25">
      <c r="B4" s="429" t="s">
        <v>396</v>
      </c>
      <c r="C4" s="429"/>
      <c r="E4" s="431" t="s">
        <v>396</v>
      </c>
      <c r="F4" s="431"/>
    </row>
    <row r="5" spans="2:6" ht="12.75">
      <c r="B5" s="430" t="s">
        <v>88</v>
      </c>
      <c r="C5" s="430"/>
      <c r="E5" s="432" t="s">
        <v>88</v>
      </c>
      <c r="F5" s="432"/>
    </row>
    <row r="6" spans="2:6" ht="22.5" customHeight="1">
      <c r="B6" s="119" t="s">
        <v>8</v>
      </c>
      <c r="C6" s="119" t="s">
        <v>199</v>
      </c>
      <c r="D6" s="126"/>
      <c r="E6" s="199" t="s">
        <v>8</v>
      </c>
      <c r="F6" s="199" t="s">
        <v>199</v>
      </c>
    </row>
    <row r="7" spans="2:6" ht="22.5" customHeight="1">
      <c r="B7" s="125" t="s">
        <v>17</v>
      </c>
      <c r="C7" s="303">
        <f>SUM(C8:C10)</f>
        <v>30785.395517</v>
      </c>
      <c r="D7" s="126"/>
      <c r="E7" s="200" t="s">
        <v>17</v>
      </c>
      <c r="F7" s="205">
        <f>SUM(F8:F10)</f>
        <v>5323.912031000001</v>
      </c>
    </row>
    <row r="8" spans="2:6" ht="22.5" customHeight="1">
      <c r="B8" s="127" t="s">
        <v>214</v>
      </c>
      <c r="C8" s="204">
        <v>22680.19395</v>
      </c>
      <c r="D8" s="126"/>
      <c r="E8" s="201" t="s">
        <v>214</v>
      </c>
      <c r="F8" s="206">
        <v>857.37301</v>
      </c>
    </row>
    <row r="9" spans="2:6" ht="22.5" customHeight="1">
      <c r="B9" s="127" t="s">
        <v>215</v>
      </c>
      <c r="C9" s="204">
        <v>7672.036438</v>
      </c>
      <c r="D9" s="126"/>
      <c r="E9" s="201" t="s">
        <v>215</v>
      </c>
      <c r="F9" s="204">
        <v>4411.4439</v>
      </c>
    </row>
    <row r="10" spans="2:6" ht="22.5" customHeight="1">
      <c r="B10" s="127" t="s">
        <v>216</v>
      </c>
      <c r="C10" s="204">
        <v>433.165129</v>
      </c>
      <c r="D10" s="126"/>
      <c r="E10" s="201" t="s">
        <v>216</v>
      </c>
      <c r="F10" s="206">
        <v>55.095121</v>
      </c>
    </row>
    <row r="11" spans="2:12" ht="153" customHeight="1">
      <c r="B11" s="433" t="s">
        <v>441</v>
      </c>
      <c r="C11" s="434"/>
      <c r="D11" s="434"/>
      <c r="E11" s="434"/>
      <c r="F11" s="434"/>
      <c r="H11" s="279"/>
      <c r="I11" s="280"/>
      <c r="J11" s="280"/>
      <c r="K11" s="280"/>
      <c r="L11" s="280"/>
    </row>
    <row r="12" spans="2:10" ht="14.25">
      <c r="B12" s="429" t="s">
        <v>291</v>
      </c>
      <c r="C12" s="429"/>
      <c r="D12" s="429"/>
      <c r="E12" s="429"/>
      <c r="F12" s="429"/>
      <c r="H12" s="429" t="s">
        <v>292</v>
      </c>
      <c r="I12" s="429"/>
      <c r="J12" s="429"/>
    </row>
    <row r="13" spans="2:10" ht="14.25" customHeight="1">
      <c r="B13" s="429" t="s">
        <v>396</v>
      </c>
      <c r="C13" s="429"/>
      <c r="D13" s="429"/>
      <c r="E13" s="429"/>
      <c r="F13" s="429"/>
      <c r="H13" s="429" t="s">
        <v>396</v>
      </c>
      <c r="I13" s="429"/>
      <c r="J13" s="429"/>
    </row>
    <row r="14" spans="2:10" ht="14.25">
      <c r="B14" s="429" t="s">
        <v>239</v>
      </c>
      <c r="C14" s="429"/>
      <c r="D14" s="429"/>
      <c r="E14" s="429"/>
      <c r="F14" s="429"/>
      <c r="H14" s="119" t="s">
        <v>8</v>
      </c>
      <c r="I14" s="429" t="s">
        <v>241</v>
      </c>
      <c r="J14" s="429"/>
    </row>
    <row r="15" spans="2:6" ht="14.25">
      <c r="B15" s="429" t="s">
        <v>217</v>
      </c>
      <c r="C15" s="429"/>
      <c r="D15" s="429"/>
      <c r="E15" s="429"/>
      <c r="F15" s="133" t="s">
        <v>23</v>
      </c>
    </row>
    <row r="16" spans="2:10" ht="14.25">
      <c r="B16" s="247"/>
      <c r="C16" s="248"/>
      <c r="D16" s="248"/>
      <c r="E16" s="248"/>
      <c r="F16" s="249">
        <f>SUM(F17:F37)</f>
        <v>100.00000000000003</v>
      </c>
      <c r="H16" s="123" t="s">
        <v>17</v>
      </c>
      <c r="J16" s="312">
        <f>SUM(J17:J19)</f>
        <v>24.008264999999998</v>
      </c>
    </row>
    <row r="17" spans="2:10" ht="12.75">
      <c r="B17" s="229" t="s">
        <v>218</v>
      </c>
      <c r="F17" s="227">
        <v>46.43061041224002</v>
      </c>
      <c r="H17" s="122" t="s">
        <v>73</v>
      </c>
      <c r="J17" s="389">
        <v>2.652012</v>
      </c>
    </row>
    <row r="18" spans="2:10" ht="12.75">
      <c r="B18" s="229" t="s">
        <v>219</v>
      </c>
      <c r="F18" s="227">
        <v>11.528307465143998</v>
      </c>
      <c r="H18" s="122" t="s">
        <v>240</v>
      </c>
      <c r="J18" s="389">
        <v>4.405199</v>
      </c>
    </row>
    <row r="19" spans="2:10" ht="12.75">
      <c r="B19" s="229" t="s">
        <v>220</v>
      </c>
      <c r="F19" s="227">
        <v>11.188880402563342</v>
      </c>
      <c r="H19" s="122" t="s">
        <v>74</v>
      </c>
      <c r="J19" s="389">
        <v>16.951054</v>
      </c>
    </row>
    <row r="20" spans="2:6" ht="12.75">
      <c r="B20" s="229" t="s">
        <v>221</v>
      </c>
      <c r="F20" s="227">
        <v>8.683521698609328</v>
      </c>
    </row>
    <row r="21" spans="2:6" ht="12.75">
      <c r="B21" s="229" t="s">
        <v>224</v>
      </c>
      <c r="F21" s="227">
        <v>3.9992753112211217</v>
      </c>
    </row>
    <row r="22" spans="2:6" ht="12.75">
      <c r="B22" s="229" t="s">
        <v>222</v>
      </c>
      <c r="F22" s="227">
        <v>3.637291991806684</v>
      </c>
    </row>
    <row r="23" spans="2:6" ht="12.75">
      <c r="B23" s="229" t="s">
        <v>232</v>
      </c>
      <c r="F23" s="227">
        <v>3.6188986599629414</v>
      </c>
    </row>
    <row r="24" spans="2:6" ht="12.75">
      <c r="B24" s="229" t="s">
        <v>225</v>
      </c>
      <c r="F24" s="227">
        <v>2.6704951416966214</v>
      </c>
    </row>
    <row r="25" spans="2:6" ht="12.75">
      <c r="B25" s="229" t="s">
        <v>223</v>
      </c>
      <c r="F25" s="227">
        <v>2.3974837242376537</v>
      </c>
    </row>
    <row r="26" spans="2:6" ht="12.75">
      <c r="B26" s="229" t="s">
        <v>227</v>
      </c>
      <c r="F26" s="227">
        <v>1.3448584053278643</v>
      </c>
    </row>
    <row r="27" spans="2:6" ht="12.75">
      <c r="B27" s="229" t="s">
        <v>228</v>
      </c>
      <c r="F27" s="227">
        <v>1.1463336100120896</v>
      </c>
    </row>
    <row r="28" spans="2:6" ht="12.75">
      <c r="B28" s="229" t="s">
        <v>229</v>
      </c>
      <c r="F28" s="227">
        <v>0.8413781150785391</v>
      </c>
    </row>
    <row r="29" spans="2:6" ht="12.75">
      <c r="B29" s="229" t="s">
        <v>230</v>
      </c>
      <c r="F29" s="227">
        <v>0.7261330589767531</v>
      </c>
    </row>
    <row r="30" spans="2:6" ht="12.75">
      <c r="B30" s="229" t="s">
        <v>231</v>
      </c>
      <c r="F30" s="227">
        <v>0.5792837560118159</v>
      </c>
    </row>
    <row r="31" spans="2:6" ht="12.75">
      <c r="B31" s="229" t="s">
        <v>226</v>
      </c>
      <c r="F31" s="227">
        <v>0.4698158203043693</v>
      </c>
    </row>
    <row r="32" spans="2:6" ht="12.75">
      <c r="B32" s="229" t="s">
        <v>233</v>
      </c>
      <c r="F32" s="227">
        <v>0.38891489537040264</v>
      </c>
    </row>
    <row r="33" spans="2:6" ht="12.75">
      <c r="B33" s="229" t="s">
        <v>234</v>
      </c>
      <c r="F33" s="227">
        <v>0.13410565503624716</v>
      </c>
    </row>
    <row r="34" spans="2:6" ht="12.75">
      <c r="B34" s="229" t="s">
        <v>235</v>
      </c>
      <c r="F34" s="227">
        <v>0.10806613443529071</v>
      </c>
    </row>
    <row r="35" spans="2:6" ht="12.75">
      <c r="B35" s="229" t="s">
        <v>236</v>
      </c>
      <c r="F35" s="227">
        <v>0.05666675445624128</v>
      </c>
    </row>
    <row r="36" spans="2:6" ht="12.75">
      <c r="B36" s="229" t="s">
        <v>237</v>
      </c>
      <c r="F36" s="313">
        <v>0.048935608046169386</v>
      </c>
    </row>
    <row r="37" spans="2:6" ht="12.75">
      <c r="B37" s="229" t="s">
        <v>238</v>
      </c>
      <c r="F37" s="228">
        <v>0.0007433794625069134</v>
      </c>
    </row>
    <row r="39" ht="12.75">
      <c r="B39" s="124" t="s">
        <v>290</v>
      </c>
    </row>
    <row r="40" spans="2:5" ht="12.75">
      <c r="B40" s="124" t="s">
        <v>289</v>
      </c>
      <c r="C40" s="124"/>
      <c r="D40" s="124"/>
      <c r="E40" s="124"/>
    </row>
    <row r="41" spans="2:4" ht="12.75">
      <c r="B41" s="124" t="s">
        <v>177</v>
      </c>
      <c r="C41" s="124"/>
      <c r="D41" s="124"/>
    </row>
    <row r="42" ht="12.75">
      <c r="B42" s="124" t="s">
        <v>124</v>
      </c>
    </row>
  </sheetData>
  <sheetProtection/>
  <mergeCells count="14">
    <mergeCell ref="B13:F13"/>
    <mergeCell ref="B14:F14"/>
    <mergeCell ref="B15:E15"/>
    <mergeCell ref="B11:F11"/>
    <mergeCell ref="I14:J14"/>
    <mergeCell ref="H12:J12"/>
    <mergeCell ref="H13:J13"/>
    <mergeCell ref="B12:F12"/>
    <mergeCell ref="B3:C3"/>
    <mergeCell ref="B4:C4"/>
    <mergeCell ref="B5:C5"/>
    <mergeCell ref="E3:F3"/>
    <mergeCell ref="E4:F4"/>
    <mergeCell ref="E5:F5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6384" width="11.421875" style="149" customWidth="1"/>
  </cols>
  <sheetData>
    <row r="1" spans="1:2" ht="15.75">
      <c r="A1" s="19" t="s">
        <v>58</v>
      </c>
      <c r="B1" s="122"/>
    </row>
    <row r="2" spans="1:2" ht="15">
      <c r="A2" s="121"/>
      <c r="B2" s="122"/>
    </row>
    <row r="3" spans="2:5" ht="15">
      <c r="B3" s="420" t="s">
        <v>380</v>
      </c>
      <c r="C3" s="420"/>
      <c r="D3" s="420"/>
      <c r="E3" s="420"/>
    </row>
    <row r="4" spans="2:5" ht="15">
      <c r="B4" s="420" t="s">
        <v>242</v>
      </c>
      <c r="C4" s="420"/>
      <c r="D4" s="420"/>
      <c r="E4" s="420"/>
    </row>
    <row r="5" spans="2:5" ht="28.5">
      <c r="B5" s="235" t="s">
        <v>188</v>
      </c>
      <c r="C5" s="234" t="s">
        <v>6</v>
      </c>
      <c r="D5" s="234" t="s">
        <v>194</v>
      </c>
      <c r="E5" s="234" t="s">
        <v>17</v>
      </c>
    </row>
    <row r="6" spans="2:5" ht="15">
      <c r="B6" s="150">
        <v>2011</v>
      </c>
      <c r="C6" s="151">
        <v>3217616</v>
      </c>
      <c r="D6" s="151">
        <v>772021</v>
      </c>
      <c r="E6" s="151">
        <f aca="true" t="shared" si="0" ref="E6:E11">+SUM(C6:D6)</f>
        <v>3989637</v>
      </c>
    </row>
    <row r="7" spans="2:5" ht="15">
      <c r="B7" s="150">
        <v>2012</v>
      </c>
      <c r="C7" s="151">
        <v>3584788</v>
      </c>
      <c r="D7" s="151">
        <v>842100</v>
      </c>
      <c r="E7" s="151">
        <f t="shared" si="0"/>
        <v>4426888</v>
      </c>
    </row>
    <row r="8" spans="2:5" ht="15">
      <c r="B8" s="150">
        <v>2013</v>
      </c>
      <c r="C8" s="151">
        <v>4086990</v>
      </c>
      <c r="D8" s="151">
        <v>937601</v>
      </c>
      <c r="E8" s="151">
        <f t="shared" si="0"/>
        <v>5024591</v>
      </c>
    </row>
    <row r="9" spans="2:5" ht="15">
      <c r="B9" s="150">
        <v>2014</v>
      </c>
      <c r="C9" s="151">
        <v>4703885</v>
      </c>
      <c r="D9" s="151">
        <v>979000</v>
      </c>
      <c r="E9" s="151">
        <f t="shared" si="0"/>
        <v>5682885</v>
      </c>
    </row>
    <row r="10" spans="2:5" ht="15">
      <c r="B10" s="150">
        <v>2015</v>
      </c>
      <c r="C10" s="151">
        <v>5433502</v>
      </c>
      <c r="D10" s="151">
        <v>1008666</v>
      </c>
      <c r="E10" s="151">
        <f t="shared" si="0"/>
        <v>6442168</v>
      </c>
    </row>
    <row r="11" spans="2:5" ht="15">
      <c r="B11" s="143">
        <v>2016</v>
      </c>
      <c r="C11" s="153">
        <v>6055766</v>
      </c>
      <c r="D11" s="153">
        <v>1050726</v>
      </c>
      <c r="E11" s="151">
        <f t="shared" si="0"/>
        <v>7106492</v>
      </c>
    </row>
    <row r="17" spans="2:4" ht="15">
      <c r="B17" s="425" t="s">
        <v>177</v>
      </c>
      <c r="C17" s="425"/>
      <c r="D17" s="425"/>
    </row>
    <row r="18" spans="2:4" ht="18" customHeight="1">
      <c r="B18" s="82" t="s">
        <v>124</v>
      </c>
      <c r="C18" s="147"/>
      <c r="D18" s="147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48" customWidth="1"/>
    <col min="2" max="2" width="14.140625" style="48" bestFit="1" customWidth="1"/>
    <col min="3" max="3" width="11.421875" style="48" customWidth="1"/>
    <col min="4" max="4" width="19.140625" style="48" bestFit="1" customWidth="1"/>
    <col min="5" max="5" width="14.140625" style="48" bestFit="1" customWidth="1"/>
    <col min="6" max="6" width="13.28125" style="48" bestFit="1" customWidth="1"/>
    <col min="7" max="7" width="14.140625" style="176" bestFit="1" customWidth="1"/>
    <col min="8" max="8" width="11.57421875" style="176" bestFit="1" customWidth="1"/>
    <col min="9" max="10" width="14.140625" style="176" bestFit="1" customWidth="1"/>
    <col min="11" max="11" width="12.421875" style="176" customWidth="1"/>
    <col min="12" max="12" width="15.57421875" style="176" bestFit="1" customWidth="1"/>
    <col min="13" max="13" width="12.421875" style="48" customWidth="1"/>
    <col min="14" max="16384" width="11.421875" style="48" customWidth="1"/>
  </cols>
  <sheetData>
    <row r="1" spans="1:2" ht="15.75">
      <c r="A1" s="19" t="s">
        <v>58</v>
      </c>
      <c r="B1" s="63"/>
    </row>
    <row r="2" spans="1:2" ht="15.75">
      <c r="A2" s="20"/>
      <c r="B2" s="63"/>
    </row>
    <row r="3" spans="2:12" s="50" customFormat="1" ht="22.5" customHeight="1">
      <c r="B3" s="435" t="s">
        <v>257</v>
      </c>
      <c r="C3" s="435"/>
      <c r="D3" s="435"/>
      <c r="E3" s="435"/>
      <c r="F3" s="435"/>
      <c r="G3" s="435"/>
      <c r="H3" s="176"/>
      <c r="I3" s="176"/>
      <c r="J3" s="176"/>
      <c r="K3" s="176"/>
      <c r="L3" s="176"/>
    </row>
    <row r="4" spans="2:12" s="50" customFormat="1" ht="28.5">
      <c r="B4" s="170" t="s">
        <v>0</v>
      </c>
      <c r="C4" s="170" t="s">
        <v>133</v>
      </c>
      <c r="D4" s="170" t="s">
        <v>132</v>
      </c>
      <c r="E4" s="170" t="s">
        <v>131</v>
      </c>
      <c r="F4" s="170" t="s">
        <v>130</v>
      </c>
      <c r="G4" s="170" t="s">
        <v>17</v>
      </c>
      <c r="H4" s="176"/>
      <c r="I4" s="176"/>
      <c r="J4" s="176"/>
      <c r="K4" s="176"/>
      <c r="L4" s="176"/>
    </row>
    <row r="5" spans="2:12" s="177" customFormat="1" ht="15.75">
      <c r="B5" s="49">
        <v>2010</v>
      </c>
      <c r="C5" s="178" t="s">
        <v>127</v>
      </c>
      <c r="D5" s="179">
        <v>3314676</v>
      </c>
      <c r="E5" s="179">
        <v>3164010</v>
      </c>
      <c r="F5" s="179">
        <v>515797</v>
      </c>
      <c r="G5" s="179">
        <f aca="true" t="shared" si="0" ref="G5:G29">SUM(D5:F5)</f>
        <v>6994483</v>
      </c>
      <c r="H5" s="176"/>
      <c r="I5" s="176"/>
      <c r="J5" s="176"/>
      <c r="K5" s="176"/>
      <c r="L5" s="176"/>
    </row>
    <row r="6" spans="2:12" s="177" customFormat="1" ht="15.75">
      <c r="B6" s="49">
        <v>2010</v>
      </c>
      <c r="C6" s="178" t="s">
        <v>126</v>
      </c>
      <c r="D6" s="179">
        <v>3859640</v>
      </c>
      <c r="E6" s="179">
        <v>3346524</v>
      </c>
      <c r="F6" s="179">
        <v>528421</v>
      </c>
      <c r="G6" s="179">
        <f t="shared" si="0"/>
        <v>7734585</v>
      </c>
      <c r="H6" s="176"/>
      <c r="I6" s="176"/>
      <c r="J6" s="176"/>
      <c r="K6" s="176"/>
      <c r="L6" s="176"/>
    </row>
    <row r="7" spans="2:12" s="177" customFormat="1" ht="15.75">
      <c r="B7" s="49">
        <v>2010</v>
      </c>
      <c r="C7" s="178" t="s">
        <v>129</v>
      </c>
      <c r="D7" s="179">
        <v>3297200</v>
      </c>
      <c r="E7" s="179">
        <v>3206676</v>
      </c>
      <c r="F7" s="179">
        <v>482091</v>
      </c>
      <c r="G7" s="179">
        <f t="shared" si="0"/>
        <v>6985967</v>
      </c>
      <c r="H7" s="176"/>
      <c r="I7" s="176"/>
      <c r="J7" s="176"/>
      <c r="K7" s="176"/>
      <c r="L7" s="176"/>
    </row>
    <row r="8" spans="2:12" s="177" customFormat="1" ht="15.75">
      <c r="B8" s="49">
        <v>2010</v>
      </c>
      <c r="C8" s="178" t="s">
        <v>128</v>
      </c>
      <c r="D8" s="179">
        <v>3192800</v>
      </c>
      <c r="E8" s="179">
        <v>3031346</v>
      </c>
      <c r="F8" s="179">
        <v>373321</v>
      </c>
      <c r="G8" s="179">
        <f t="shared" si="0"/>
        <v>6597467</v>
      </c>
      <c r="H8" s="176"/>
      <c r="I8" s="176"/>
      <c r="J8" s="176"/>
      <c r="K8" s="176"/>
      <c r="L8" s="176"/>
    </row>
    <row r="9" spans="2:12" s="177" customFormat="1" ht="15.75">
      <c r="B9" s="49">
        <v>2011</v>
      </c>
      <c r="C9" s="178" t="s">
        <v>127</v>
      </c>
      <c r="D9" s="179">
        <v>3407003</v>
      </c>
      <c r="E9" s="179">
        <v>3080016</v>
      </c>
      <c r="F9" s="179">
        <v>415675</v>
      </c>
      <c r="G9" s="179">
        <f t="shared" si="0"/>
        <v>6902694</v>
      </c>
      <c r="H9" s="176"/>
      <c r="I9" s="176"/>
      <c r="J9" s="176"/>
      <c r="K9" s="176"/>
      <c r="L9" s="176"/>
    </row>
    <row r="10" spans="2:12" s="177" customFormat="1" ht="15.75">
      <c r="B10" s="49">
        <v>2011</v>
      </c>
      <c r="C10" s="178" t="s">
        <v>126</v>
      </c>
      <c r="D10" s="179">
        <v>3907660</v>
      </c>
      <c r="E10" s="179">
        <v>3144782</v>
      </c>
      <c r="F10" s="179">
        <v>446450</v>
      </c>
      <c r="G10" s="179">
        <f t="shared" si="0"/>
        <v>7498892</v>
      </c>
      <c r="H10" s="176"/>
      <c r="I10" s="176"/>
      <c r="J10" s="176"/>
      <c r="K10" s="176"/>
      <c r="L10" s="176"/>
    </row>
    <row r="11" spans="2:12" s="177" customFormat="1" ht="15.75">
      <c r="B11" s="49">
        <v>2011</v>
      </c>
      <c r="C11" s="178" t="s">
        <v>129</v>
      </c>
      <c r="D11" s="179">
        <v>3476415</v>
      </c>
      <c r="E11" s="179">
        <v>3045283</v>
      </c>
      <c r="F11" s="179">
        <v>430108</v>
      </c>
      <c r="G11" s="179">
        <f t="shared" si="0"/>
        <v>6951806</v>
      </c>
      <c r="H11" s="176"/>
      <c r="I11" s="176"/>
      <c r="J11" s="176"/>
      <c r="K11" s="176"/>
      <c r="L11" s="176"/>
    </row>
    <row r="12" spans="2:12" s="177" customFormat="1" ht="15.75">
      <c r="B12" s="49">
        <v>2011</v>
      </c>
      <c r="C12" s="178" t="s">
        <v>128</v>
      </c>
      <c r="D12" s="179">
        <v>3319731</v>
      </c>
      <c r="E12" s="179">
        <v>2790097</v>
      </c>
      <c r="F12" s="179">
        <v>259057</v>
      </c>
      <c r="G12" s="179">
        <f t="shared" si="0"/>
        <v>6368885</v>
      </c>
      <c r="H12" s="176"/>
      <c r="I12" s="176"/>
      <c r="J12" s="176"/>
      <c r="K12" s="176"/>
      <c r="L12" s="176"/>
    </row>
    <row r="13" spans="2:12" s="177" customFormat="1" ht="15.75">
      <c r="B13" s="49">
        <v>2012</v>
      </c>
      <c r="C13" s="178" t="s">
        <v>127</v>
      </c>
      <c r="D13" s="179">
        <v>3988876</v>
      </c>
      <c r="E13" s="179">
        <v>2717652</v>
      </c>
      <c r="F13" s="179">
        <v>265068</v>
      </c>
      <c r="G13" s="179">
        <f t="shared" si="0"/>
        <v>6971596</v>
      </c>
      <c r="H13" s="176"/>
      <c r="I13" s="176"/>
      <c r="J13" s="176"/>
      <c r="K13" s="176"/>
      <c r="L13" s="176"/>
    </row>
    <row r="14" spans="2:12" s="177" customFormat="1" ht="15.75">
      <c r="B14" s="49">
        <v>2012</v>
      </c>
      <c r="C14" s="178" t="s">
        <v>126</v>
      </c>
      <c r="D14" s="179">
        <v>4250697</v>
      </c>
      <c r="E14" s="179">
        <v>2796294</v>
      </c>
      <c r="F14" s="179">
        <v>296355</v>
      </c>
      <c r="G14" s="179">
        <f t="shared" si="0"/>
        <v>7343346</v>
      </c>
      <c r="H14" s="176"/>
      <c r="I14" s="176"/>
      <c r="J14" s="176"/>
      <c r="K14" s="176"/>
      <c r="L14" s="176"/>
    </row>
    <row r="15" spans="2:12" s="177" customFormat="1" ht="15.75">
      <c r="B15" s="49">
        <v>2012</v>
      </c>
      <c r="C15" s="178" t="s">
        <v>129</v>
      </c>
      <c r="D15" s="179">
        <v>3653236</v>
      </c>
      <c r="E15" s="179">
        <v>2360981</v>
      </c>
      <c r="F15" s="179">
        <v>365506</v>
      </c>
      <c r="G15" s="179">
        <f t="shared" si="0"/>
        <v>6379723</v>
      </c>
      <c r="H15" s="176"/>
      <c r="I15" s="176"/>
      <c r="J15" s="176"/>
      <c r="K15" s="176"/>
      <c r="L15" s="176"/>
    </row>
    <row r="16" spans="2:12" s="177" customFormat="1" ht="15.75">
      <c r="B16" s="49">
        <v>2012</v>
      </c>
      <c r="C16" s="178" t="s">
        <v>128</v>
      </c>
      <c r="D16" s="179">
        <v>3430958</v>
      </c>
      <c r="E16" s="179">
        <v>2140758</v>
      </c>
      <c r="F16" s="179">
        <v>199155</v>
      </c>
      <c r="G16" s="179">
        <f t="shared" si="0"/>
        <v>5770871</v>
      </c>
      <c r="H16" s="176"/>
      <c r="I16" s="176"/>
      <c r="J16" s="176"/>
      <c r="K16" s="176"/>
      <c r="L16" s="176"/>
    </row>
    <row r="17" spans="2:12" s="177" customFormat="1" ht="15.75">
      <c r="B17" s="49">
        <v>2013</v>
      </c>
      <c r="C17" s="178" t="s">
        <v>127</v>
      </c>
      <c r="D17" s="179">
        <v>3366722</v>
      </c>
      <c r="E17" s="179">
        <v>2066176</v>
      </c>
      <c r="F17" s="179">
        <v>149419</v>
      </c>
      <c r="G17" s="179">
        <f t="shared" si="0"/>
        <v>5582317</v>
      </c>
      <c r="H17" s="176"/>
      <c r="I17" s="176"/>
      <c r="J17" s="176"/>
      <c r="K17" s="176"/>
      <c r="L17" s="176"/>
    </row>
    <row r="18" spans="2:12" s="177" customFormat="1" ht="15.75">
      <c r="B18" s="49">
        <v>2013</v>
      </c>
      <c r="C18" s="178" t="s">
        <v>126</v>
      </c>
      <c r="D18" s="179">
        <v>4330941</v>
      </c>
      <c r="E18" s="179">
        <v>2500178</v>
      </c>
      <c r="F18" s="179">
        <v>182641</v>
      </c>
      <c r="G18" s="179">
        <f t="shared" si="0"/>
        <v>7013760</v>
      </c>
      <c r="H18" s="176"/>
      <c r="I18" s="176"/>
      <c r="J18" s="176"/>
      <c r="K18" s="176"/>
      <c r="L18" s="176"/>
    </row>
    <row r="19" spans="2:12" s="177" customFormat="1" ht="15.75">
      <c r="B19" s="49">
        <v>2013</v>
      </c>
      <c r="C19" s="178" t="s">
        <v>129</v>
      </c>
      <c r="D19" s="179">
        <v>3715296</v>
      </c>
      <c r="E19" s="179">
        <v>2126463</v>
      </c>
      <c r="F19" s="179">
        <v>152739</v>
      </c>
      <c r="G19" s="179">
        <f t="shared" si="0"/>
        <v>5994498</v>
      </c>
      <c r="H19" s="176"/>
      <c r="I19" s="176"/>
      <c r="J19" s="176"/>
      <c r="K19" s="176"/>
      <c r="L19" s="176"/>
    </row>
    <row r="20" spans="2:12" s="177" customFormat="1" ht="15.75">
      <c r="B20" s="49">
        <v>2013</v>
      </c>
      <c r="C20" s="178" t="s">
        <v>128</v>
      </c>
      <c r="D20" s="179">
        <v>3456762</v>
      </c>
      <c r="E20" s="179">
        <v>2237392</v>
      </c>
      <c r="F20" s="179">
        <v>2731</v>
      </c>
      <c r="G20" s="179">
        <f t="shared" si="0"/>
        <v>5696885</v>
      </c>
      <c r="H20" s="176"/>
      <c r="I20" s="176"/>
      <c r="J20" s="176"/>
      <c r="K20" s="176"/>
      <c r="L20" s="176"/>
    </row>
    <row r="21" spans="2:12" s="177" customFormat="1" ht="15.75">
      <c r="B21" s="49">
        <v>2014</v>
      </c>
      <c r="C21" s="178" t="s">
        <v>127</v>
      </c>
      <c r="D21" s="179">
        <v>3356448</v>
      </c>
      <c r="E21" s="179">
        <v>2025872</v>
      </c>
      <c r="F21" s="179">
        <v>471</v>
      </c>
      <c r="G21" s="179">
        <f t="shared" si="0"/>
        <v>5382791</v>
      </c>
      <c r="H21" s="176"/>
      <c r="I21" s="176"/>
      <c r="J21" s="176"/>
      <c r="K21" s="176"/>
      <c r="L21" s="176"/>
    </row>
    <row r="22" spans="2:12" s="177" customFormat="1" ht="15" customHeight="1">
      <c r="B22" s="49">
        <v>2014</v>
      </c>
      <c r="C22" s="178" t="s">
        <v>126</v>
      </c>
      <c r="D22" s="179">
        <v>3513720</v>
      </c>
      <c r="E22" s="179">
        <v>2187248</v>
      </c>
      <c r="F22" s="179">
        <v>419</v>
      </c>
      <c r="G22" s="179">
        <f t="shared" si="0"/>
        <v>5701387</v>
      </c>
      <c r="H22" s="176"/>
      <c r="I22" s="176"/>
      <c r="J22" s="176"/>
      <c r="K22" s="176"/>
      <c r="L22" s="176"/>
    </row>
    <row r="23" spans="2:12" s="177" customFormat="1" ht="15" customHeight="1">
      <c r="B23" s="49">
        <v>2014</v>
      </c>
      <c r="C23" s="178" t="s">
        <v>129</v>
      </c>
      <c r="D23" s="179">
        <v>3474543</v>
      </c>
      <c r="E23" s="179">
        <v>2105062</v>
      </c>
      <c r="F23" s="179">
        <v>526</v>
      </c>
      <c r="G23" s="179">
        <f t="shared" si="0"/>
        <v>5580131</v>
      </c>
      <c r="H23" s="176"/>
      <c r="I23" s="176"/>
      <c r="J23" s="176"/>
      <c r="K23" s="176"/>
      <c r="L23" s="176"/>
    </row>
    <row r="24" spans="2:12" s="177" customFormat="1" ht="15" customHeight="1">
      <c r="B24" s="49">
        <v>2014</v>
      </c>
      <c r="C24" s="178" t="s">
        <v>128</v>
      </c>
      <c r="D24" s="179">
        <v>3052378</v>
      </c>
      <c r="E24" s="179">
        <v>2017456</v>
      </c>
      <c r="F24" s="179">
        <v>378</v>
      </c>
      <c r="G24" s="179">
        <f t="shared" si="0"/>
        <v>5070212</v>
      </c>
      <c r="H24" s="176"/>
      <c r="I24" s="176"/>
      <c r="J24" s="176"/>
      <c r="K24" s="176"/>
      <c r="L24" s="176"/>
    </row>
    <row r="25" spans="2:12" s="177" customFormat="1" ht="15" customHeight="1">
      <c r="B25" s="49">
        <v>2015</v>
      </c>
      <c r="C25" s="178" t="s">
        <v>127</v>
      </c>
      <c r="D25" s="179">
        <v>3452303</v>
      </c>
      <c r="E25" s="179">
        <v>2129708</v>
      </c>
      <c r="F25" s="179">
        <v>243</v>
      </c>
      <c r="G25" s="179">
        <f t="shared" si="0"/>
        <v>5582254</v>
      </c>
      <c r="H25" s="176"/>
      <c r="I25" s="176"/>
      <c r="J25" s="176"/>
      <c r="K25" s="176"/>
      <c r="L25" s="176"/>
    </row>
    <row r="26" spans="2:12" s="177" customFormat="1" ht="15" customHeight="1">
      <c r="B26" s="49">
        <v>2015</v>
      </c>
      <c r="C26" s="178" t="s">
        <v>126</v>
      </c>
      <c r="D26" s="179">
        <v>3644436</v>
      </c>
      <c r="E26" s="179">
        <v>2182165</v>
      </c>
      <c r="F26" s="179">
        <v>278</v>
      </c>
      <c r="G26" s="179">
        <f t="shared" si="0"/>
        <v>5826879</v>
      </c>
      <c r="H26" s="176"/>
      <c r="I26" s="176"/>
      <c r="J26" s="176"/>
      <c r="K26" s="176"/>
      <c r="L26" s="176"/>
    </row>
    <row r="27" spans="2:12" s="177" customFormat="1" ht="15" customHeight="1">
      <c r="B27" s="49">
        <v>2015</v>
      </c>
      <c r="C27" s="178" t="s">
        <v>129</v>
      </c>
      <c r="D27" s="179">
        <v>3407534</v>
      </c>
      <c r="E27" s="179">
        <v>2131936</v>
      </c>
      <c r="F27" s="179">
        <v>514</v>
      </c>
      <c r="G27" s="179">
        <f t="shared" si="0"/>
        <v>5539984</v>
      </c>
      <c r="H27" s="176"/>
      <c r="I27" s="176"/>
      <c r="J27" s="176"/>
      <c r="K27" s="176"/>
      <c r="L27" s="176"/>
    </row>
    <row r="28" spans="2:12" s="177" customFormat="1" ht="15" customHeight="1">
      <c r="B28" s="49">
        <v>2015</v>
      </c>
      <c r="C28" s="178" t="s">
        <v>128</v>
      </c>
      <c r="D28" s="179">
        <v>3104800</v>
      </c>
      <c r="E28" s="179">
        <v>2102751</v>
      </c>
      <c r="F28" s="179">
        <v>320</v>
      </c>
      <c r="G28" s="179">
        <f t="shared" si="0"/>
        <v>5207871</v>
      </c>
      <c r="H28" s="176"/>
      <c r="I28" s="176"/>
      <c r="J28" s="176"/>
      <c r="K28" s="176"/>
      <c r="L28" s="176"/>
    </row>
    <row r="29" spans="2:12" s="177" customFormat="1" ht="15" customHeight="1">
      <c r="B29" s="49">
        <v>2016</v>
      </c>
      <c r="C29" s="178" t="s">
        <v>127</v>
      </c>
      <c r="D29" s="179">
        <v>4000209</v>
      </c>
      <c r="E29" s="179">
        <v>2222727</v>
      </c>
      <c r="F29" s="179">
        <v>185</v>
      </c>
      <c r="G29" s="179">
        <f t="shared" si="0"/>
        <v>6223121</v>
      </c>
      <c r="H29" s="176"/>
      <c r="I29" s="176"/>
      <c r="J29" s="176"/>
      <c r="K29" s="176"/>
      <c r="L29" s="176"/>
    </row>
    <row r="30" spans="2:12" s="177" customFormat="1" ht="15" customHeight="1">
      <c r="B30" s="49">
        <v>2016</v>
      </c>
      <c r="C30" s="178" t="s">
        <v>126</v>
      </c>
      <c r="D30" s="179">
        <v>4696388</v>
      </c>
      <c r="E30" s="179">
        <v>2386457</v>
      </c>
      <c r="F30" s="179">
        <v>117</v>
      </c>
      <c r="G30" s="179">
        <f>SUM(D30:F30)</f>
        <v>7082962</v>
      </c>
      <c r="H30" s="176"/>
      <c r="I30" s="176"/>
      <c r="J30" s="176"/>
      <c r="K30" s="176"/>
      <c r="L30" s="176"/>
    </row>
    <row r="31" spans="2:12" s="177" customFormat="1" ht="15" customHeight="1">
      <c r="B31" s="49">
        <v>2016</v>
      </c>
      <c r="C31" s="178" t="s">
        <v>129</v>
      </c>
      <c r="D31" s="179">
        <v>4856894</v>
      </c>
      <c r="E31" s="179">
        <v>2254928</v>
      </c>
      <c r="F31" s="179">
        <v>364</v>
      </c>
      <c r="G31" s="179">
        <f>SUM(D31:F31)</f>
        <v>7112186</v>
      </c>
      <c r="H31" s="176"/>
      <c r="I31" s="176"/>
      <c r="J31" s="176"/>
      <c r="K31" s="176"/>
      <c r="L31" s="176"/>
    </row>
    <row r="32" spans="2:12" s="177" customFormat="1" ht="15" customHeight="1">
      <c r="B32" s="49">
        <v>2016</v>
      </c>
      <c r="C32" s="178" t="s">
        <v>128</v>
      </c>
      <c r="D32" s="179">
        <v>4343972</v>
      </c>
      <c r="E32" s="179">
        <v>2226462</v>
      </c>
      <c r="F32" s="179">
        <v>234</v>
      </c>
      <c r="G32" s="179">
        <f>SUM(D32:F32)</f>
        <v>6570668</v>
      </c>
      <c r="H32" s="176"/>
      <c r="I32" s="176"/>
      <c r="J32" s="176"/>
      <c r="K32" s="176"/>
      <c r="L32" s="176"/>
    </row>
    <row r="33" spans="2:12" s="177" customFormat="1" ht="15" customHeight="1">
      <c r="B33"/>
      <c r="C33"/>
      <c r="D33"/>
      <c r="E33"/>
      <c r="F33"/>
      <c r="G33"/>
      <c r="H33" s="176"/>
      <c r="I33" s="176"/>
      <c r="J33" s="176"/>
      <c r="K33" s="176"/>
      <c r="L33" s="176"/>
    </row>
    <row r="34" spans="2:12" s="177" customFormat="1" ht="15" customHeight="1">
      <c r="B34"/>
      <c r="C34"/>
      <c r="D34"/>
      <c r="E34"/>
      <c r="F34"/>
      <c r="G34"/>
      <c r="H34" s="176"/>
      <c r="I34" s="176"/>
      <c r="J34" s="176"/>
      <c r="K34" s="176"/>
      <c r="L34" s="176"/>
    </row>
    <row r="35" spans="2:12" s="177" customFormat="1" ht="15" customHeight="1">
      <c r="B35"/>
      <c r="C35"/>
      <c r="D35"/>
      <c r="E35"/>
      <c r="F35"/>
      <c r="G35"/>
      <c r="H35" s="176"/>
      <c r="I35" s="176"/>
      <c r="J35" s="176"/>
      <c r="K35" s="176"/>
      <c r="L35" s="176"/>
    </row>
    <row r="36" spans="2:12" s="177" customFormat="1" ht="15" customHeight="1">
      <c r="B36"/>
      <c r="C36"/>
      <c r="D36"/>
      <c r="E36"/>
      <c r="F36"/>
      <c r="G36"/>
      <c r="H36" s="176"/>
      <c r="I36" s="176"/>
      <c r="J36" s="176"/>
      <c r="K36" s="176"/>
      <c r="L36" s="176"/>
    </row>
    <row r="37" spans="2:12" s="177" customFormat="1" ht="15" customHeight="1">
      <c r="B37"/>
      <c r="C37"/>
      <c r="D37"/>
      <c r="E37"/>
      <c r="F37"/>
      <c r="G37"/>
      <c r="H37" s="176"/>
      <c r="I37" s="176"/>
      <c r="J37" s="176"/>
      <c r="K37" s="176"/>
      <c r="L37" s="176"/>
    </row>
    <row r="38" spans="2:12" s="177" customFormat="1" ht="11.25" customHeight="1">
      <c r="B38" s="180" t="s">
        <v>125</v>
      </c>
      <c r="G38" s="176"/>
      <c r="H38" s="176"/>
      <c r="I38" s="176"/>
      <c r="J38" s="176"/>
      <c r="K38" s="176"/>
      <c r="L38" s="176"/>
    </row>
    <row r="39" spans="2:12" s="177" customFormat="1" ht="11.25" customHeight="1">
      <c r="B39" s="180" t="s">
        <v>124</v>
      </c>
      <c r="G39" s="176"/>
      <c r="H39" s="176"/>
      <c r="I39" s="176"/>
      <c r="J39" s="176"/>
      <c r="K39" s="176"/>
      <c r="L39" s="176"/>
    </row>
    <row r="40" spans="7:12" s="177" customFormat="1" ht="11.25" customHeight="1">
      <c r="G40" s="176"/>
      <c r="H40" s="176"/>
      <c r="I40" s="176"/>
      <c r="J40" s="176"/>
      <c r="K40" s="176"/>
      <c r="L40" s="176"/>
    </row>
    <row r="41" spans="7:12" s="177" customFormat="1" ht="11.25" customHeight="1">
      <c r="G41" s="176"/>
      <c r="H41" s="176"/>
      <c r="I41" s="176"/>
      <c r="J41" s="176"/>
      <c r="K41" s="176"/>
      <c r="L41" s="176"/>
    </row>
    <row r="42" spans="7:12" s="177" customFormat="1" ht="11.25" customHeight="1">
      <c r="G42" s="176"/>
      <c r="H42" s="176"/>
      <c r="I42" s="176"/>
      <c r="J42" s="176"/>
      <c r="K42" s="176"/>
      <c r="L42" s="176"/>
    </row>
    <row r="43" spans="2:12" s="177" customFormat="1" ht="11.25" customHeight="1">
      <c r="B43" s="181"/>
      <c r="C43" s="182"/>
      <c r="D43" s="182"/>
      <c r="E43" s="182"/>
      <c r="F43" s="182"/>
      <c r="G43" s="176"/>
      <c r="H43" s="176"/>
      <c r="I43" s="176"/>
      <c r="J43" s="176"/>
      <c r="K43" s="176"/>
      <c r="L43" s="176"/>
    </row>
    <row r="44" spans="2:12" s="177" customFormat="1" ht="11.25" customHeight="1">
      <c r="B44" s="181"/>
      <c r="C44" s="182"/>
      <c r="D44" s="182"/>
      <c r="E44" s="182"/>
      <c r="F44" s="182"/>
      <c r="G44" s="176"/>
      <c r="H44" s="176"/>
      <c r="I44" s="176"/>
      <c r="J44" s="176"/>
      <c r="K44" s="176"/>
      <c r="L44" s="176"/>
    </row>
    <row r="45" spans="2:12" s="177" customFormat="1" ht="11.25" customHeight="1">
      <c r="B45" s="181"/>
      <c r="C45" s="182"/>
      <c r="D45" s="182"/>
      <c r="E45" s="182"/>
      <c r="F45" s="182"/>
      <c r="G45" s="176"/>
      <c r="H45" s="176"/>
      <c r="I45" s="176"/>
      <c r="J45" s="176"/>
      <c r="K45" s="176"/>
      <c r="L45" s="176"/>
    </row>
    <row r="46" spans="2:12" s="177" customFormat="1" ht="11.25" customHeight="1">
      <c r="B46" s="181"/>
      <c r="C46" s="182"/>
      <c r="D46" s="182"/>
      <c r="E46" s="182"/>
      <c r="F46" s="182"/>
      <c r="G46" s="176"/>
      <c r="H46" s="176"/>
      <c r="I46" s="176"/>
      <c r="J46" s="176"/>
      <c r="K46" s="176"/>
      <c r="L46" s="176"/>
    </row>
    <row r="47" spans="2:12" s="177" customFormat="1" ht="11.25" customHeight="1">
      <c r="B47" s="181"/>
      <c r="C47" s="182"/>
      <c r="D47" s="182"/>
      <c r="E47" s="182"/>
      <c r="F47" s="182"/>
      <c r="G47" s="176"/>
      <c r="H47" s="176"/>
      <c r="I47" s="176"/>
      <c r="J47" s="176"/>
      <c r="K47" s="176"/>
      <c r="L47" s="176"/>
    </row>
    <row r="48" spans="2:12" s="177" customFormat="1" ht="11.25" customHeight="1">
      <c r="B48" s="181"/>
      <c r="C48" s="182"/>
      <c r="D48" s="182"/>
      <c r="E48" s="182"/>
      <c r="F48" s="182"/>
      <c r="G48" s="176"/>
      <c r="H48" s="176"/>
      <c r="I48" s="176"/>
      <c r="J48" s="176"/>
      <c r="K48" s="176"/>
      <c r="L48" s="176"/>
    </row>
    <row r="49" spans="7:12" s="177" customFormat="1" ht="11.25" customHeight="1">
      <c r="G49" s="176"/>
      <c r="H49" s="176"/>
      <c r="I49" s="176"/>
      <c r="J49" s="176"/>
      <c r="K49" s="176"/>
      <c r="L49" s="176"/>
    </row>
    <row r="50" spans="7:12" s="177" customFormat="1" ht="11.25" customHeight="1">
      <c r="G50" s="176"/>
      <c r="H50" s="176"/>
      <c r="I50" s="176"/>
      <c r="J50" s="176"/>
      <c r="K50" s="176"/>
      <c r="L50" s="176"/>
    </row>
    <row r="51" spans="7:12" s="177" customFormat="1" ht="11.25" customHeight="1">
      <c r="G51" s="176"/>
      <c r="H51" s="176"/>
      <c r="I51" s="176"/>
      <c r="J51" s="176"/>
      <c r="K51" s="176"/>
      <c r="L51" s="176"/>
    </row>
    <row r="52" spans="7:12" s="177" customFormat="1" ht="11.25" customHeight="1">
      <c r="G52" s="176"/>
      <c r="H52" s="176"/>
      <c r="I52" s="176"/>
      <c r="J52" s="176"/>
      <c r="K52" s="176"/>
      <c r="L52" s="176"/>
    </row>
    <row r="53" spans="2:12" s="177" customFormat="1" ht="11.25" customHeight="1">
      <c r="B53" s="181"/>
      <c r="C53" s="182"/>
      <c r="D53" s="182"/>
      <c r="E53" s="182"/>
      <c r="F53" s="182"/>
      <c r="G53" s="176"/>
      <c r="H53" s="176"/>
      <c r="I53" s="176"/>
      <c r="J53" s="176"/>
      <c r="K53" s="176"/>
      <c r="L53" s="176"/>
    </row>
    <row r="54" spans="2:12" s="177" customFormat="1" ht="11.25" customHeight="1">
      <c r="B54" s="181"/>
      <c r="C54" s="182"/>
      <c r="D54" s="182"/>
      <c r="E54" s="182"/>
      <c r="F54" s="182"/>
      <c r="G54" s="176"/>
      <c r="H54" s="176"/>
      <c r="I54" s="176"/>
      <c r="J54" s="176"/>
      <c r="K54" s="176"/>
      <c r="L54" s="176"/>
    </row>
    <row r="55" spans="2:12" s="177" customFormat="1" ht="11.25" customHeight="1">
      <c r="B55" s="181"/>
      <c r="C55" s="182"/>
      <c r="D55" s="182"/>
      <c r="E55" s="182"/>
      <c r="F55" s="182"/>
      <c r="G55" s="176"/>
      <c r="H55" s="176"/>
      <c r="I55" s="176"/>
      <c r="J55" s="176"/>
      <c r="K55" s="176"/>
      <c r="L55" s="176"/>
    </row>
    <row r="56" spans="2:12" s="177" customFormat="1" ht="11.25" customHeight="1">
      <c r="B56" s="181"/>
      <c r="C56" s="182"/>
      <c r="D56" s="182"/>
      <c r="E56" s="182"/>
      <c r="F56" s="182"/>
      <c r="G56" s="176"/>
      <c r="H56" s="176"/>
      <c r="I56" s="176"/>
      <c r="J56" s="176"/>
      <c r="K56" s="176"/>
      <c r="L56" s="176"/>
    </row>
    <row r="57" spans="2:12" s="177" customFormat="1" ht="11.25" customHeight="1">
      <c r="B57" s="181"/>
      <c r="C57" s="182"/>
      <c r="D57" s="182"/>
      <c r="E57" s="182"/>
      <c r="F57" s="182"/>
      <c r="G57" s="176"/>
      <c r="H57" s="176"/>
      <c r="I57" s="176"/>
      <c r="J57" s="176"/>
      <c r="K57" s="176"/>
      <c r="L57" s="176"/>
    </row>
    <row r="58" spans="2:12" s="177" customFormat="1" ht="11.25" customHeight="1">
      <c r="B58" s="181"/>
      <c r="C58" s="182"/>
      <c r="D58" s="182"/>
      <c r="E58" s="182"/>
      <c r="F58" s="182"/>
      <c r="G58" s="176"/>
      <c r="H58" s="176"/>
      <c r="I58" s="176"/>
      <c r="J58" s="176"/>
      <c r="K58" s="176"/>
      <c r="L58" s="176"/>
    </row>
    <row r="59" spans="2:12" s="177" customFormat="1" ht="11.25" customHeight="1">
      <c r="B59" s="181"/>
      <c r="C59" s="182"/>
      <c r="D59" s="182"/>
      <c r="E59" s="182"/>
      <c r="F59" s="182"/>
      <c r="G59" s="176"/>
      <c r="H59" s="176"/>
      <c r="I59" s="176"/>
      <c r="J59" s="176"/>
      <c r="K59" s="176"/>
      <c r="L59" s="176"/>
    </row>
    <row r="60" spans="2:12" s="177" customFormat="1" ht="11.25" customHeight="1">
      <c r="B60" s="181"/>
      <c r="C60" s="182"/>
      <c r="D60" s="182"/>
      <c r="E60" s="182"/>
      <c r="F60" s="182"/>
      <c r="G60" s="176"/>
      <c r="H60" s="176"/>
      <c r="I60" s="176"/>
      <c r="J60" s="176"/>
      <c r="K60" s="176"/>
      <c r="L60" s="176"/>
    </row>
    <row r="61" spans="6:12" s="177" customFormat="1" ht="11.25" customHeight="1">
      <c r="F61" s="183"/>
      <c r="G61" s="176"/>
      <c r="H61" s="176"/>
      <c r="I61" s="176"/>
      <c r="J61" s="176"/>
      <c r="K61" s="176"/>
      <c r="L61" s="176"/>
    </row>
    <row r="62" spans="7:12" s="177" customFormat="1" ht="11.25" customHeight="1">
      <c r="G62" s="176"/>
      <c r="H62" s="176"/>
      <c r="I62" s="176"/>
      <c r="J62" s="176"/>
      <c r="K62" s="176"/>
      <c r="L62" s="176"/>
    </row>
    <row r="63" spans="7:12" s="177" customFormat="1" ht="11.25" customHeight="1">
      <c r="G63" s="176"/>
      <c r="H63" s="176"/>
      <c r="I63" s="176"/>
      <c r="J63" s="176"/>
      <c r="K63" s="176"/>
      <c r="L63" s="176"/>
    </row>
    <row r="64" spans="7:12" s="177" customFormat="1" ht="11.25" customHeight="1">
      <c r="G64" s="176"/>
      <c r="H64" s="176"/>
      <c r="I64" s="176"/>
      <c r="J64" s="176"/>
      <c r="K64" s="176"/>
      <c r="L64" s="176"/>
    </row>
    <row r="65" spans="2:12" s="177" customFormat="1" ht="11.25" customHeight="1">
      <c r="B65" s="181"/>
      <c r="C65" s="182"/>
      <c r="D65" s="182"/>
      <c r="E65" s="182"/>
      <c r="F65" s="182"/>
      <c r="G65" s="176"/>
      <c r="H65" s="176"/>
      <c r="I65" s="176"/>
      <c r="J65" s="176"/>
      <c r="K65" s="176"/>
      <c r="L65" s="176"/>
    </row>
    <row r="66" spans="2:12" s="177" customFormat="1" ht="11.25" customHeight="1">
      <c r="B66" s="181"/>
      <c r="C66" s="182"/>
      <c r="D66" s="182"/>
      <c r="E66" s="182"/>
      <c r="F66" s="182"/>
      <c r="G66" s="176"/>
      <c r="H66" s="176"/>
      <c r="I66" s="176"/>
      <c r="J66" s="176"/>
      <c r="K66" s="176"/>
      <c r="L66" s="176"/>
    </row>
    <row r="67" spans="2:12" s="177" customFormat="1" ht="11.25" customHeight="1">
      <c r="B67" s="181"/>
      <c r="C67" s="182"/>
      <c r="D67" s="182"/>
      <c r="E67" s="182"/>
      <c r="F67" s="182"/>
      <c r="G67" s="176"/>
      <c r="H67" s="176"/>
      <c r="I67" s="176"/>
      <c r="J67" s="176"/>
      <c r="K67" s="176"/>
      <c r="L67" s="176"/>
    </row>
    <row r="68" spans="2:12" s="177" customFormat="1" ht="11.25" customHeight="1">
      <c r="B68" s="181"/>
      <c r="C68" s="182"/>
      <c r="D68" s="182"/>
      <c r="E68" s="182"/>
      <c r="F68" s="182"/>
      <c r="G68" s="176"/>
      <c r="H68" s="176"/>
      <c r="I68" s="176"/>
      <c r="J68" s="176"/>
      <c r="K68" s="176"/>
      <c r="L68" s="176"/>
    </row>
    <row r="69" spans="2:12" s="177" customFormat="1" ht="11.25" customHeight="1">
      <c r="B69" s="181"/>
      <c r="C69" s="182"/>
      <c r="D69" s="182"/>
      <c r="E69" s="182"/>
      <c r="F69" s="182"/>
      <c r="G69" s="176"/>
      <c r="H69" s="176"/>
      <c r="I69" s="176"/>
      <c r="J69" s="176"/>
      <c r="K69" s="176"/>
      <c r="L69" s="176"/>
    </row>
    <row r="70" spans="2:12" s="177" customFormat="1" ht="11.25" customHeight="1">
      <c r="B70" s="181"/>
      <c r="C70" s="182"/>
      <c r="D70" s="182"/>
      <c r="E70" s="182"/>
      <c r="F70" s="182"/>
      <c r="G70" s="176"/>
      <c r="H70" s="176"/>
      <c r="I70" s="176"/>
      <c r="J70" s="176"/>
      <c r="K70" s="176"/>
      <c r="L70" s="176"/>
    </row>
    <row r="71" spans="2:12" s="177" customFormat="1" ht="11.25" customHeight="1">
      <c r="B71" s="181"/>
      <c r="C71" s="182"/>
      <c r="D71" s="182"/>
      <c r="E71" s="182"/>
      <c r="F71" s="182"/>
      <c r="G71" s="176"/>
      <c r="H71" s="176"/>
      <c r="I71" s="176"/>
      <c r="J71" s="176"/>
      <c r="K71" s="176"/>
      <c r="L71" s="176"/>
    </row>
    <row r="72" spans="2:12" s="177" customFormat="1" ht="11.25" customHeight="1">
      <c r="B72" s="181"/>
      <c r="C72" s="182"/>
      <c r="D72" s="182"/>
      <c r="E72" s="182"/>
      <c r="F72" s="182"/>
      <c r="G72" s="176"/>
      <c r="H72" s="176"/>
      <c r="I72" s="176"/>
      <c r="J72" s="176"/>
      <c r="K72" s="176"/>
      <c r="L72" s="176"/>
    </row>
    <row r="73" spans="7:12" s="177" customFormat="1" ht="11.25" customHeight="1">
      <c r="G73" s="176"/>
      <c r="H73" s="176"/>
      <c r="I73" s="176"/>
      <c r="J73" s="176"/>
      <c r="K73" s="176"/>
      <c r="L73" s="176"/>
    </row>
    <row r="74" spans="7:12" s="177" customFormat="1" ht="11.25" customHeight="1">
      <c r="G74" s="176"/>
      <c r="H74" s="176"/>
      <c r="I74" s="176"/>
      <c r="J74" s="176"/>
      <c r="K74" s="176"/>
      <c r="L74" s="176"/>
    </row>
    <row r="75" spans="2:12" s="177" customFormat="1" ht="11.25" customHeight="1">
      <c r="B75" s="181"/>
      <c r="C75" s="182"/>
      <c r="D75" s="182"/>
      <c r="E75" s="182"/>
      <c r="F75" s="182"/>
      <c r="G75" s="176"/>
      <c r="H75" s="176"/>
      <c r="I75" s="176"/>
      <c r="J75" s="176"/>
      <c r="K75" s="176"/>
      <c r="L75" s="176"/>
    </row>
    <row r="76" spans="2:12" s="177" customFormat="1" ht="11.25" customHeight="1">
      <c r="B76" s="181"/>
      <c r="C76" s="182"/>
      <c r="D76" s="182"/>
      <c r="E76" s="182"/>
      <c r="F76" s="182"/>
      <c r="G76" s="176"/>
      <c r="H76" s="176"/>
      <c r="I76" s="176"/>
      <c r="J76" s="176"/>
      <c r="K76" s="176"/>
      <c r="L76" s="176"/>
    </row>
    <row r="77" spans="2:12" s="177" customFormat="1" ht="11.25" customHeight="1">
      <c r="B77" s="181"/>
      <c r="C77" s="182"/>
      <c r="D77" s="182"/>
      <c r="E77" s="182"/>
      <c r="F77" s="182"/>
      <c r="G77" s="176"/>
      <c r="H77" s="176"/>
      <c r="I77" s="176"/>
      <c r="J77" s="176"/>
      <c r="K77" s="176"/>
      <c r="L77" s="176"/>
    </row>
    <row r="78" spans="2:12" s="177" customFormat="1" ht="11.25" customHeight="1">
      <c r="B78" s="181"/>
      <c r="C78" s="182"/>
      <c r="D78" s="182"/>
      <c r="E78" s="182"/>
      <c r="F78" s="182"/>
      <c r="G78" s="176"/>
      <c r="H78" s="176"/>
      <c r="I78" s="176"/>
      <c r="J78" s="176"/>
      <c r="K78" s="176"/>
      <c r="L78" s="176"/>
    </row>
    <row r="79" spans="2:12" s="177" customFormat="1" ht="11.25" customHeight="1">
      <c r="B79" s="181"/>
      <c r="G79" s="176"/>
      <c r="H79" s="176"/>
      <c r="I79" s="176"/>
      <c r="J79" s="176"/>
      <c r="K79" s="176"/>
      <c r="L79" s="176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2"/>
  <sheetViews>
    <sheetView showGridLines="0" showRowColHeaders="0" zoomScalePageLayoutView="0" workbookViewId="0" topLeftCell="A1">
      <selection activeCell="F21" sqref="F21"/>
    </sheetView>
  </sheetViews>
  <sheetFormatPr defaultColWidth="11.421875" defaultRowHeight="15"/>
  <cols>
    <col min="1" max="1" width="11.421875" style="48" customWidth="1"/>
    <col min="2" max="2" width="8.421875" style="48" customWidth="1"/>
    <col min="3" max="3" width="15.57421875" style="48" bestFit="1" customWidth="1"/>
    <col min="4" max="4" width="14.140625" style="48" bestFit="1" customWidth="1"/>
    <col min="5" max="6" width="15.57421875" style="48" bestFit="1" customWidth="1"/>
    <col min="7" max="7" width="11.57421875" style="48" bestFit="1" customWidth="1"/>
    <col min="8" max="8" width="13.140625" style="48" bestFit="1" customWidth="1"/>
    <col min="9" max="11" width="12.8515625" style="48" customWidth="1"/>
    <col min="12" max="12" width="11.421875" style="48" customWidth="1"/>
    <col min="13" max="16384" width="11.421875" style="48" customWidth="1"/>
  </cols>
  <sheetData>
    <row r="1" spans="1:2" ht="15.75">
      <c r="A1" s="19" t="s">
        <v>58</v>
      </c>
      <c r="B1" s="63"/>
    </row>
    <row r="2" spans="1:2" ht="15.75">
      <c r="A2" s="20"/>
      <c r="B2" s="63"/>
    </row>
    <row r="3" spans="2:5" ht="15.75">
      <c r="B3" s="436" t="s">
        <v>258</v>
      </c>
      <c r="C3" s="436"/>
      <c r="D3" s="436"/>
      <c r="E3" s="436"/>
    </row>
    <row r="4" spans="2:5" ht="15.75">
      <c r="B4" s="436" t="s">
        <v>379</v>
      </c>
      <c r="C4" s="436"/>
      <c r="D4" s="436"/>
      <c r="E4" s="436"/>
    </row>
    <row r="5" spans="2:7" s="50" customFormat="1" ht="20.25" customHeight="1">
      <c r="B5" s="58" t="s">
        <v>0</v>
      </c>
      <c r="C5" s="58" t="s">
        <v>135</v>
      </c>
      <c r="D5" s="58" t="s">
        <v>134</v>
      </c>
      <c r="E5" s="58" t="s">
        <v>175</v>
      </c>
      <c r="F5" s="53"/>
      <c r="G5" s="53"/>
    </row>
    <row r="6" spans="2:7" ht="11.25" customHeight="1">
      <c r="B6" s="59"/>
      <c r="C6" s="51"/>
      <c r="D6" s="51"/>
      <c r="E6" s="51"/>
      <c r="F6" s="51"/>
      <c r="G6" s="51"/>
    </row>
    <row r="7" spans="2:12" ht="15.75">
      <c r="B7" s="60">
        <v>2010</v>
      </c>
      <c r="C7" s="142">
        <v>17381604</v>
      </c>
      <c r="D7" s="142">
        <v>9031268</v>
      </c>
      <c r="E7" s="142">
        <f aca="true" t="shared" si="0" ref="E7:E13">SUM(C7:D7)</f>
        <v>26412872</v>
      </c>
      <c r="K7" s="52"/>
      <c r="L7" s="51"/>
    </row>
    <row r="8" spans="2:12" ht="15.75">
      <c r="B8" s="60">
        <v>2011</v>
      </c>
      <c r="C8" s="142">
        <v>17683235</v>
      </c>
      <c r="D8" s="142">
        <v>8487752</v>
      </c>
      <c r="E8" s="142">
        <f t="shared" si="0"/>
        <v>26170987</v>
      </c>
      <c r="G8" s="51"/>
      <c r="K8" s="52"/>
      <c r="L8" s="51"/>
    </row>
    <row r="9" spans="2:12" ht="15.75">
      <c r="B9" s="60">
        <v>2012</v>
      </c>
      <c r="C9" s="142">
        <v>18717178</v>
      </c>
      <c r="D9" s="142">
        <v>6622274</v>
      </c>
      <c r="E9" s="142">
        <f t="shared" si="0"/>
        <v>25339452</v>
      </c>
      <c r="G9" s="51"/>
      <c r="K9" s="52"/>
      <c r="L9" s="51"/>
    </row>
    <row r="10" spans="2:12" ht="15.75">
      <c r="B10" s="60">
        <v>2013</v>
      </c>
      <c r="C10" s="142">
        <v>17792605</v>
      </c>
      <c r="D10" s="142">
        <v>6007325</v>
      </c>
      <c r="E10" s="142">
        <f t="shared" si="0"/>
        <v>23799930</v>
      </c>
      <c r="G10" s="51"/>
      <c r="K10" s="52"/>
      <c r="L10" s="51"/>
    </row>
    <row r="11" spans="2:12" ht="15.75">
      <c r="B11" s="60">
        <v>2014</v>
      </c>
      <c r="C11" s="142">
        <v>15370526</v>
      </c>
      <c r="D11" s="142">
        <v>6362201</v>
      </c>
      <c r="E11" s="142">
        <f t="shared" si="0"/>
        <v>21732727</v>
      </c>
      <c r="G11" s="51"/>
      <c r="K11" s="52"/>
      <c r="L11" s="51"/>
    </row>
    <row r="12" spans="2:12" ht="15.75">
      <c r="B12" s="60">
        <v>2015</v>
      </c>
      <c r="C12" s="142">
        <v>15625378</v>
      </c>
      <c r="D12" s="142">
        <v>6530255</v>
      </c>
      <c r="E12" s="142">
        <f t="shared" si="0"/>
        <v>22155633</v>
      </c>
      <c r="G12" s="51"/>
      <c r="H12" s="51"/>
      <c r="K12" s="52"/>
      <c r="L12" s="51"/>
    </row>
    <row r="13" spans="2:8" ht="11.25" customHeight="1">
      <c r="B13" s="60">
        <v>2016</v>
      </c>
      <c r="C13" s="142">
        <v>20298969</v>
      </c>
      <c r="D13" s="142">
        <v>6689068</v>
      </c>
      <c r="E13" s="142">
        <f t="shared" si="0"/>
        <v>26988037</v>
      </c>
      <c r="F13" s="51"/>
      <c r="G13" s="51"/>
      <c r="H13" s="51"/>
    </row>
    <row r="14" spans="2:8" ht="11.25" customHeight="1">
      <c r="B14" s="61"/>
      <c r="C14" s="51"/>
      <c r="D14" s="51"/>
      <c r="E14" s="61"/>
      <c r="F14" s="51"/>
      <c r="G14" s="51"/>
      <c r="H14" s="51"/>
    </row>
    <row r="15" spans="2:8" ht="11.25" customHeight="1">
      <c r="B15" s="59"/>
      <c r="C15" s="51"/>
      <c r="D15" s="51"/>
      <c r="E15" s="51"/>
      <c r="F15" s="51"/>
      <c r="G15" s="51"/>
      <c r="H15" s="51"/>
    </row>
    <row r="16" spans="2:8" ht="11.25" customHeight="1">
      <c r="B16" s="59"/>
      <c r="C16" s="51"/>
      <c r="D16" s="51"/>
      <c r="E16" s="51"/>
      <c r="F16" s="51"/>
      <c r="G16" s="51"/>
      <c r="H16" s="51"/>
    </row>
    <row r="17" spans="2:8" ht="11.25" customHeight="1">
      <c r="B17" s="59"/>
      <c r="C17" s="51"/>
      <c r="D17" s="51"/>
      <c r="E17" s="51"/>
      <c r="F17" s="51"/>
      <c r="G17" s="51"/>
      <c r="H17" s="51"/>
    </row>
    <row r="18" spans="2:8" ht="11.25" customHeight="1">
      <c r="B18" s="59"/>
      <c r="C18" s="51"/>
      <c r="D18" s="51"/>
      <c r="E18" s="51"/>
      <c r="F18" s="51"/>
      <c r="G18" s="51"/>
      <c r="H18" s="51"/>
    </row>
    <row r="19" spans="2:8" ht="11.25" customHeight="1">
      <c r="B19" s="59"/>
      <c r="C19" s="51"/>
      <c r="D19" s="51"/>
      <c r="E19" s="51"/>
      <c r="F19" s="51"/>
      <c r="G19" s="51"/>
      <c r="H19" s="51"/>
    </row>
    <row r="20" spans="2:8" ht="11.25" customHeight="1">
      <c r="B20" s="59"/>
      <c r="C20" s="51"/>
      <c r="D20" s="51"/>
      <c r="E20" s="51"/>
      <c r="F20" s="51"/>
      <c r="G20" s="51"/>
      <c r="H20" s="51"/>
    </row>
    <row r="21" spans="2:8" ht="11.25" customHeight="1">
      <c r="B21" s="59"/>
      <c r="C21" s="51"/>
      <c r="D21" s="51"/>
      <c r="E21" s="51"/>
      <c r="F21" s="51"/>
      <c r="G21" s="51"/>
      <c r="H21" s="51"/>
    </row>
    <row r="22" spans="2:8" ht="11.25" customHeight="1">
      <c r="B22" s="59"/>
      <c r="E22" s="51"/>
      <c r="F22" s="51"/>
      <c r="G22" s="51"/>
      <c r="H22" s="51"/>
    </row>
    <row r="23" spans="2:8" ht="11.25" customHeight="1">
      <c r="B23" s="62" t="s">
        <v>177</v>
      </c>
      <c r="F23" s="51"/>
      <c r="G23" s="51"/>
      <c r="H23" s="51"/>
    </row>
    <row r="24" ht="11.25" customHeight="1">
      <c r="B24" s="62" t="s">
        <v>124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08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Santiago San Román Nava</cp:lastModifiedBy>
  <cp:lastPrinted>2017-01-26T01:15:13Z</cp:lastPrinted>
  <dcterms:created xsi:type="dcterms:W3CDTF">2014-05-29T23:33:37Z</dcterms:created>
  <dcterms:modified xsi:type="dcterms:W3CDTF">2017-01-26T16:38:26Z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